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570" windowWidth="9510" windowHeight="12255" tabRatio="839" activeTab="0"/>
  </bookViews>
  <sheets>
    <sheet name="Readme English" sheetId="1" r:id="rId1"/>
    <sheet name="HND-5.0-800480TF(WVGA) English" sheetId="2" r:id="rId2"/>
    <sheet name="Readme Japanese" sheetId="3" r:id="rId3"/>
    <sheet name="HND-5.0-800480TF(WVGA) Japanese" sheetId="4" r:id="rId4"/>
  </sheets>
  <definedNames/>
  <calcPr fullCalcOnLoad="1"/>
</workbook>
</file>

<file path=xl/sharedStrings.xml><?xml version="1.0" encoding="utf-8"?>
<sst xmlns="http://schemas.openxmlformats.org/spreadsheetml/2006/main" count="595" uniqueCount="261">
  <si>
    <t>Vertical</t>
  </si>
  <si>
    <t>Panel size</t>
  </si>
  <si>
    <t>pixel</t>
  </si>
  <si>
    <t>MHz</t>
  </si>
  <si>
    <t>H Back Porch</t>
  </si>
  <si>
    <t>H Front Porch</t>
  </si>
  <si>
    <t>V Front Porch</t>
  </si>
  <si>
    <t>V Back Porch</t>
  </si>
  <si>
    <t>V Frequency</t>
  </si>
  <si>
    <t>V Period</t>
  </si>
  <si>
    <t>Hz</t>
  </si>
  <si>
    <t>H Period (th)</t>
  </si>
  <si>
    <t>Fsysclk /</t>
  </si>
  <si>
    <t>H Low Width</t>
  </si>
  <si>
    <t>V Low Width</t>
  </si>
  <si>
    <t>PCLK</t>
  </si>
  <si>
    <t>Line</t>
  </si>
  <si>
    <t>Panel frequency (MHz)</t>
  </si>
  <si>
    <t>Panel Data bus width</t>
  </si>
  <si>
    <t>Address</t>
  </si>
  <si>
    <t>Data</t>
  </si>
  <si>
    <t>Fpllo /</t>
  </si>
  <si>
    <t xml:space="preserve">Memory Size </t>
  </si>
  <si>
    <t>Resolution</t>
  </si>
  <si>
    <t>REG[04h] =</t>
  </si>
  <si>
    <t>REG[06h] =</t>
  </si>
  <si>
    <t>Fplli *</t>
  </si>
  <si>
    <t>REG[08h] =</t>
  </si>
  <si>
    <t>REG[0Ah] =</t>
  </si>
  <si>
    <t>REG[0Ch] =</t>
  </si>
  <si>
    <t>REG[12h] =</t>
  </si>
  <si>
    <t>1,2</t>
  </si>
  <si>
    <t>1-128</t>
  </si>
  <si>
    <t>REG[68h] =</t>
  </si>
  <si>
    <t>REG[14h] =</t>
  </si>
  <si>
    <t>REG[16h] =</t>
  </si>
  <si>
    <t>REG[18h] =</t>
  </si>
  <si>
    <t>REG[1Ah] =</t>
  </si>
  <si>
    <t>0,1</t>
  </si>
  <si>
    <t>Input Image Format</t>
  </si>
  <si>
    <t>0: 24bpp (RGB8:8:8) mode1</t>
  </si>
  <si>
    <t>1: 24bpp (RGB8:8:8) mode2</t>
  </si>
  <si>
    <t xml:space="preserve">2: 16bpp (RGB5:6:5) </t>
  </si>
  <si>
    <t>0: 24bit</t>
  </si>
  <si>
    <t>0,1,2</t>
  </si>
  <si>
    <t>REG[1Ch] =</t>
  </si>
  <si>
    <t>REG[1Eh] =</t>
  </si>
  <si>
    <t>REG[20h] =</t>
  </si>
  <si>
    <t>REG[22h] =</t>
  </si>
  <si>
    <t>REG[24h] =</t>
  </si>
  <si>
    <t>REG[26h] =</t>
  </si>
  <si>
    <t>REG[28h] =</t>
  </si>
  <si>
    <t>REG[82h] =</t>
  </si>
  <si>
    <t>1:16Mbits,2:64MBits,3:128Mbits</t>
  </si>
  <si>
    <t>REG[8Ch] =</t>
  </si>
  <si>
    <t>REG[8Eh] =</t>
  </si>
  <si>
    <t>REG[90h] =</t>
  </si>
  <si>
    <t xml:space="preserve">SDRAM Write Buffer </t>
  </si>
  <si>
    <t>VGA</t>
  </si>
  <si>
    <t>HVGA</t>
  </si>
  <si>
    <t>WVGA</t>
  </si>
  <si>
    <t>SVGA</t>
  </si>
  <si>
    <t>QHD</t>
  </si>
  <si>
    <t>1:HVGA, 2:VGA, 3: WVGA, 4: SVGA, 5: QHD</t>
  </si>
  <si>
    <t>E8</t>
  </si>
  <si>
    <t>REG[84h] =</t>
  </si>
  <si>
    <t>REG[52h] =</t>
  </si>
  <si>
    <t>REG[5Ah] =</t>
  </si>
  <si>
    <t>REG[5Ch] =</t>
  </si>
  <si>
    <t>REG[5Eh] =</t>
  </si>
  <si>
    <t>REG[60h] =</t>
  </si>
  <si>
    <t>REG[62h] =</t>
  </si>
  <si>
    <t>REG[64h] =</t>
  </si>
  <si>
    <t>Image load : Fload WVGAimage0.bmp reg66 L1 EOF F=2 FN=3</t>
  </si>
  <si>
    <t>REG[6Ah] =</t>
  </si>
  <si>
    <t>REG[2Ah] =</t>
  </si>
  <si>
    <t>REG[50h] =</t>
  </si>
  <si>
    <t>Input Clock</t>
  </si>
  <si>
    <t>PLL OUTPUT /</t>
  </si>
  <si>
    <t>1: 1/3, 2: 1/2</t>
  </si>
  <si>
    <t>h</t>
  </si>
  <si>
    <t>1. Enter the panel resolution in the Table-1. (Yellow cells)</t>
  </si>
  <si>
    <t>Table-1</t>
  </si>
  <si>
    <t>Table-2</t>
  </si>
  <si>
    <t>Table-3</t>
  </si>
  <si>
    <t>Table-4</t>
  </si>
  <si>
    <t>Table-5</t>
  </si>
  <si>
    <t>Table-6</t>
  </si>
  <si>
    <t>Table-7</t>
  </si>
  <si>
    <t>Input Data</t>
  </si>
  <si>
    <t>Register Setting Data</t>
  </si>
  <si>
    <t>Match Value</t>
  </si>
  <si>
    <t>2. Enter the Panel Data Bus Width in the Table-2. (Yellow cell)</t>
  </si>
  <si>
    <t>3. Enter the image Format in the Table-3. (Yellow cell)</t>
  </si>
  <si>
    <t>5. Enter the specifications of the panel to be used in the Table-5. (Yellow cells)</t>
  </si>
  <si>
    <t>4. Enter the specifications of the SDRAM to be used in the Table-4. (Yellow cells)</t>
  </si>
  <si>
    <t>In this case, please set (Front porch + Back porch = Blanking period)</t>
  </si>
  <si>
    <t>In this case, please set H Low Width = 1, V Low Width = 1</t>
  </si>
  <si>
    <t>Horizontal</t>
  </si>
  <si>
    <t>Put values of TFT panel AC characteristics into input cell of panel setting table.</t>
  </si>
  <si>
    <t>Following are examples.</t>
  </si>
  <si>
    <t>Panel Clock(MHz)</t>
  </si>
  <si>
    <t>-&gt;A</t>
  </si>
  <si>
    <t>H Front Porch</t>
  </si>
  <si>
    <t>PCLK</t>
  </si>
  <si>
    <t>H Back Porch</t>
  </si>
  <si>
    <t>H Period (th)</t>
  </si>
  <si>
    <t>H Low Width</t>
  </si>
  <si>
    <t>V Front Porch</t>
  </si>
  <si>
    <t>LINE</t>
  </si>
  <si>
    <t>V Back Porch</t>
  </si>
  <si>
    <t>V Period</t>
  </si>
  <si>
    <t>V Low Width</t>
  </si>
  <si>
    <t>V Frequency</t>
  </si>
  <si>
    <t>Hz</t>
  </si>
  <si>
    <t>-&gt; A</t>
  </si>
  <si>
    <t>Line</t>
  </si>
  <si>
    <t>MHz</t>
  </si>
  <si>
    <t>pclk</t>
  </si>
  <si>
    <t>line</t>
  </si>
  <si>
    <t>Register</t>
  </si>
  <si>
    <t>PLL D-Divider Register</t>
  </si>
  <si>
    <t>PLL Setting Register 0</t>
  </si>
  <si>
    <t>PLL Setting Register 1</t>
  </si>
  <si>
    <t>PLL Setting Register 2</t>
  </si>
  <si>
    <t>PLL N-Divider Register</t>
  </si>
  <si>
    <t>Clock Source Select Register</t>
  </si>
  <si>
    <t>Power Save Register</t>
  </si>
  <si>
    <t>LCD Panel Type Register</t>
  </si>
  <si>
    <t>Horizontal Display Width Register (HDISP)</t>
  </si>
  <si>
    <t>Horizontal Non-Display Period Register (HNDP)</t>
  </si>
  <si>
    <t>Vertical Display Height Register 1 (VDISP)</t>
  </si>
  <si>
    <t>Vertical Non-Display Period Register (VNDP)</t>
  </si>
  <si>
    <t>PHS Pulse Widht Register (HSW)</t>
  </si>
  <si>
    <t>PHS Pulse Start Position Register (HPS)</t>
  </si>
  <si>
    <t>PVS Pulse Start Position Register (VPS)</t>
  </si>
  <si>
    <t>PCLK Polarity Resister</t>
  </si>
  <si>
    <t>SDRAM Control Register</t>
  </si>
  <si>
    <t>SDRAM Refresh Counter Register 0</t>
  </si>
  <si>
    <t>SDRAM Refresh Counter Register 1</t>
  </si>
  <si>
    <t>SDRAM Write Buffer Memory Size Register 0</t>
  </si>
  <si>
    <t>SDRAM Status Register 0</t>
  </si>
  <si>
    <t>Input Mode Register</t>
  </si>
  <si>
    <t>Write Window X Start Position Register</t>
  </si>
  <si>
    <t>Write Window Y Start Position Register 0</t>
  </si>
  <si>
    <t>Write Window Y Start Position Register 1</t>
  </si>
  <si>
    <t>Write Window X End Position Register</t>
  </si>
  <si>
    <t>Write Window Y End Position Register 0</t>
  </si>
  <si>
    <t>Write Window Y End Position Register 1</t>
  </si>
  <si>
    <t>Non-Display Period Control / Status Register</t>
  </si>
  <si>
    <t>Display Mode Register</t>
  </si>
  <si>
    <t>Display Control Register</t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</si>
  <si>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</si>
  <si>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t>Register Setting Sequence</t>
  </si>
  <si>
    <t>Data</t>
  </si>
  <si>
    <t>08</t>
  </si>
  <si>
    <t>1: Rising edge</t>
  </si>
  <si>
    <t>2: Falling edge</t>
  </si>
  <si>
    <t>1: Active Low</t>
  </si>
  <si>
    <t>2: Active High</t>
  </si>
  <si>
    <t>PCLK trigger edge</t>
  </si>
  <si>
    <t>PVS Polarity</t>
  </si>
  <si>
    <t>PHS Polarity</t>
  </si>
  <si>
    <t>64MHz Max.</t>
  </si>
  <si>
    <r>
      <rPr>
        <sz val="16"/>
        <rFont val="ＭＳ Ｐ明朝"/>
        <family val="1"/>
      </rPr>
      <t>●</t>
    </r>
    <r>
      <rPr>
        <sz val="16"/>
        <rFont val="Arial"/>
        <family val="2"/>
      </rPr>
      <t>S1D13517 Panel Setting</t>
    </r>
  </si>
  <si>
    <r>
      <rPr>
        <b/>
        <sz val="14"/>
        <rFont val="Arial"/>
        <family val="2"/>
      </rPr>
      <t>Note1.</t>
    </r>
    <r>
      <rPr>
        <sz val="14"/>
        <rFont val="Arial"/>
        <family val="2"/>
      </rPr>
      <t xml:space="preserve"> Please refer to Section 6.7 "LCD Interface Pin Mapping" of S1D13517 specification.</t>
    </r>
  </si>
  <si>
    <r>
      <rPr>
        <b/>
        <sz val="14"/>
        <rFont val="Arial"/>
        <family val="2"/>
      </rPr>
      <t xml:space="preserve">Note2. </t>
    </r>
    <r>
      <rPr>
        <sz val="14"/>
        <rFont val="Arial"/>
        <family val="2"/>
      </rPr>
      <t>Front porch and Back porch are sometimes described as "Blanking" in a panel spcsicication.</t>
    </r>
  </si>
  <si>
    <r>
      <rPr>
        <b/>
        <sz val="14"/>
        <rFont val="Arial"/>
        <family val="2"/>
      </rPr>
      <t>Note3</t>
    </r>
    <r>
      <rPr>
        <sz val="14"/>
        <rFont val="Arial"/>
        <family val="2"/>
      </rPr>
      <t>. The Horizontal Low Width and Vertical Low Width may not be described as "Blanking" in a panel specification.</t>
    </r>
  </si>
  <si>
    <r>
      <t>2,3,4,</t>
    </r>
    <r>
      <rPr>
        <sz val="11"/>
        <color indexed="10"/>
        <rFont val="ＭＳ Ｐ明朝"/>
        <family val="1"/>
      </rPr>
      <t>‥　‥</t>
    </r>
    <r>
      <rPr>
        <sz val="11"/>
        <color indexed="10"/>
        <rFont val="Arial"/>
        <family val="2"/>
      </rPr>
      <t>63,64</t>
    </r>
  </si>
  <si>
    <r>
      <rPr>
        <b/>
        <sz val="11"/>
        <rFont val="Arial"/>
        <family val="2"/>
      </rPr>
      <t xml:space="preserve">PLL OUTPUT </t>
    </r>
    <r>
      <rPr>
        <sz val="11"/>
        <color indexed="10"/>
        <rFont val="Arial"/>
        <family val="2"/>
      </rPr>
      <t>(50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 xml:space="preserve">180MHz) </t>
    </r>
    <r>
      <rPr>
        <sz val="11"/>
        <color indexed="8"/>
        <rFont val="Arial"/>
        <family val="2"/>
      </rPr>
      <t>=</t>
    </r>
  </si>
  <si>
    <r>
      <t>6. Enter the input clock in the Table-6.</t>
    </r>
    <r>
      <rPr>
        <sz val="14"/>
        <color indexed="8"/>
        <rFont val="Arial"/>
        <family val="2"/>
      </rPr>
      <t xml:space="preserve"> (Yellow cell)</t>
    </r>
  </si>
  <si>
    <r>
      <t>7. Enter the PLL setting of S1D13517 in the Table-7</t>
    </r>
    <r>
      <rPr>
        <sz val="14"/>
        <color indexed="10"/>
        <rFont val="Arial"/>
        <family val="2"/>
      </rPr>
      <t xml:space="preserve"> </t>
    </r>
    <r>
      <rPr>
        <sz val="14"/>
        <color indexed="8"/>
        <rFont val="Arial"/>
        <family val="2"/>
      </rPr>
      <t>(Yellow cells)</t>
    </r>
  </si>
  <si>
    <r>
      <t xml:space="preserve">PLLCLK </t>
    </r>
    <r>
      <rPr>
        <sz val="11"/>
        <color indexed="10"/>
        <rFont val="Arial"/>
        <family val="2"/>
      </rPr>
      <t>(1M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>2MHz)</t>
    </r>
    <r>
      <rPr>
        <sz val="11"/>
        <rFont val="Arial"/>
        <family val="2"/>
      </rPr>
      <t xml:space="preserve"> =</t>
    </r>
  </si>
  <si>
    <r>
      <rPr>
        <b/>
        <sz val="11"/>
        <rFont val="Arial"/>
        <family val="2"/>
      </rPr>
      <t>SYSCLK</t>
    </r>
    <r>
      <rPr>
        <sz val="11"/>
        <rFont val="Arial"/>
        <family val="2"/>
      </rPr>
      <t xml:space="preserve">  =</t>
    </r>
  </si>
  <si>
    <t>SDCLK =</t>
  </si>
  <si>
    <t>D-divider</t>
  </si>
  <si>
    <t>N-divider</t>
  </si>
  <si>
    <t>PLL CLK divide</t>
  </si>
  <si>
    <r>
      <rPr>
        <b/>
        <sz val="14"/>
        <rFont val="Arial"/>
        <family val="2"/>
      </rPr>
      <t>Note4</t>
    </r>
    <r>
      <rPr>
        <sz val="14"/>
        <rFont val="Arial"/>
        <family val="2"/>
      </rPr>
      <t>. Please refer to panel AC timing specification for the polarity of PCLK, PHS and PVS.</t>
    </r>
  </si>
  <si>
    <t>1: 18bit</t>
  </si>
  <si>
    <r>
      <t>4</t>
    </r>
    <r>
      <rPr>
        <sz val="11"/>
        <color indexed="10"/>
        <rFont val="ＭＳ Ｐゴシック"/>
        <family val="3"/>
      </rPr>
      <t>≤</t>
    </r>
    <r>
      <rPr>
        <sz val="11"/>
        <color indexed="10"/>
        <rFont val="Arial"/>
        <family val="2"/>
      </rPr>
      <t>HDISP</t>
    </r>
    <r>
      <rPr>
        <sz val="11"/>
        <color indexed="10"/>
        <rFont val="ＭＳ Ｐゴシック"/>
        <family val="3"/>
      </rPr>
      <t>≤</t>
    </r>
    <r>
      <rPr>
        <sz val="11"/>
        <color indexed="10"/>
        <rFont val="Arial"/>
        <family val="2"/>
      </rPr>
      <t>512</t>
    </r>
  </si>
  <si>
    <r>
      <t>32</t>
    </r>
    <r>
      <rPr>
        <sz val="11"/>
        <color indexed="10"/>
        <rFont val="ＭＳ Ｐゴシック"/>
        <family val="3"/>
      </rPr>
      <t>≤</t>
    </r>
    <r>
      <rPr>
        <sz val="11"/>
        <color indexed="10"/>
        <rFont val="Arial"/>
        <family val="2"/>
      </rPr>
      <t>VDISP</t>
    </r>
    <r>
      <rPr>
        <sz val="11"/>
        <color indexed="10"/>
        <rFont val="ＭＳ Ｐゴシック"/>
        <family val="3"/>
      </rPr>
      <t>≤</t>
    </r>
    <r>
      <rPr>
        <sz val="11"/>
        <color indexed="10"/>
        <rFont val="Arial"/>
        <family val="2"/>
      </rPr>
      <t>960</t>
    </r>
  </si>
  <si>
    <t>Vertical Display Height Register 0 (VDISP)</t>
  </si>
  <si>
    <t>PVS Pulse Width Register (VSW)</t>
  </si>
  <si>
    <t>ms</t>
  </si>
  <si>
    <t>Up to 4096 (Default 1023)</t>
  </si>
  <si>
    <t>SDRAM Refresh time</t>
  </si>
  <si>
    <t>us</t>
  </si>
  <si>
    <t>Set up time of SDRAM refresh counter</t>
  </si>
  <si>
    <t>SDRAM Refresh counter</t>
  </si>
  <si>
    <t>SDRAM number of row
(Given by SDRAM spec)</t>
  </si>
  <si>
    <t>SDRAM Refresh interval
(Given by SDRAM spec)</t>
  </si>
  <si>
    <t>This figure should be less than SDRAM refresh time.</t>
  </si>
  <si>
    <r>
      <rPr>
        <b/>
        <sz val="14"/>
        <rFont val="Arial"/>
        <family val="2"/>
      </rPr>
      <t>Note5.</t>
    </r>
    <r>
      <rPr>
        <sz val="14"/>
        <rFont val="Arial"/>
        <family val="2"/>
      </rPr>
      <t xml:space="preserve"> Match the panel frequency (A) in the Table-5 and PLL out frequency (</t>
    </r>
    <r>
      <rPr>
        <b/>
        <sz val="14"/>
        <rFont val="Arial"/>
        <family val="2"/>
      </rPr>
      <t>SYSCLK</t>
    </r>
    <r>
      <rPr>
        <sz val="14"/>
        <rFont val="Arial"/>
        <family val="2"/>
      </rPr>
      <t xml:space="preserve">) in the </t>
    </r>
    <r>
      <rPr>
        <sz val="14"/>
        <color indexed="8"/>
        <rFont val="Arial"/>
        <family val="2"/>
      </rPr>
      <t>Table-7.</t>
    </r>
  </si>
  <si>
    <t>→A</t>
  </si>
  <si>
    <r>
      <rPr>
        <b/>
        <sz val="14"/>
        <rFont val="Arial"/>
        <family val="2"/>
      </rPr>
      <t>Note6.</t>
    </r>
    <r>
      <rPr>
        <sz val="14"/>
        <rFont val="Arial"/>
        <family val="2"/>
      </rPr>
      <t xml:space="preserve"> The frequency of Input Clock to PLL should be in the renge of red colored figures in the Table-7.</t>
    </r>
  </si>
  <si>
    <r>
      <rPr>
        <sz val="11"/>
        <color indexed="10"/>
        <rFont val="ＭＳ Ｐゴシック"/>
        <family val="3"/>
      </rPr>
      <t>≥</t>
    </r>
    <r>
      <rPr>
        <sz val="11"/>
        <color indexed="10"/>
        <rFont val="Arial"/>
        <family val="2"/>
      </rPr>
      <t>1</t>
    </r>
  </si>
  <si>
    <t>SDCLK Frequency (MHz)</t>
  </si>
  <si>
    <t>HND-5.0-800480TF(WVGA)</t>
  </si>
  <si>
    <t>Hz</t>
  </si>
  <si>
    <t>V Frequency</t>
  </si>
  <si>
    <t>line</t>
  </si>
  <si>
    <t>V Low Width</t>
  </si>
  <si>
    <t>V Period</t>
  </si>
  <si>
    <t>V Back Porch</t>
  </si>
  <si>
    <t>V Front Porch</t>
  </si>
  <si>
    <t>pclk</t>
  </si>
  <si>
    <t>H Low Width</t>
  </si>
  <si>
    <t>H Period (th)</t>
  </si>
  <si>
    <t>H Back Porch</t>
  </si>
  <si>
    <t>H Front Porch</t>
  </si>
  <si>
    <t>MHz</t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</si>
  <si>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</si>
  <si>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t>Hz</t>
  </si>
  <si>
    <t>V Frequency</t>
  </si>
  <si>
    <t>Line</t>
  </si>
  <si>
    <t>V Low Width</t>
  </si>
  <si>
    <t>V Period</t>
  </si>
  <si>
    <t>V Back Porch</t>
  </si>
  <si>
    <t>V Front Porch</t>
  </si>
  <si>
    <t>PCLK</t>
  </si>
  <si>
    <t>H Low Width</t>
  </si>
  <si>
    <t>H Period (th)</t>
  </si>
  <si>
    <t>H Back Porch</t>
  </si>
  <si>
    <t>H Front Porch</t>
  </si>
  <si>
    <t>-&gt; A</t>
  </si>
  <si>
    <t>Panel Clock(MHz)</t>
  </si>
  <si>
    <t>LINE</t>
  </si>
  <si>
    <t>-&gt;A</t>
  </si>
  <si>
    <r>
      <rPr>
        <sz val="11"/>
        <rFont val="ＭＳ Ｐ明朝"/>
        <family val="1"/>
      </rPr>
      <t>以下は入力例です。</t>
    </r>
  </si>
  <si>
    <r>
      <rPr>
        <sz val="11"/>
        <rFont val="ＭＳ Ｐ明朝"/>
        <family val="1"/>
      </rPr>
      <t>最適なレジスタ設定を出力します。</t>
    </r>
  </si>
  <si>
    <r>
      <t>TFT</t>
    </r>
    <r>
      <rPr>
        <sz val="11"/>
        <rFont val="ＭＳ Ｐ明朝"/>
        <family val="1"/>
      </rPr>
      <t>パネルの</t>
    </r>
    <r>
      <rPr>
        <sz val="11"/>
        <rFont val="Arial"/>
        <family val="2"/>
      </rPr>
      <t>AC</t>
    </r>
    <r>
      <rPr>
        <sz val="11"/>
        <rFont val="ＭＳ Ｐ明朝"/>
        <family val="1"/>
      </rPr>
      <t>特性の数値を、下記のように</t>
    </r>
    <r>
      <rPr>
        <sz val="11"/>
        <rFont val="Arial"/>
        <family val="2"/>
      </rPr>
      <t>S1D13517(WQVGA)</t>
    </r>
    <r>
      <rPr>
        <sz val="11"/>
        <rFont val="ＭＳ Ｐ明朝"/>
        <family val="1"/>
      </rPr>
      <t>のシートの黄色のセルに入力してください。</t>
    </r>
  </si>
  <si>
    <r>
      <rPr>
        <sz val="16"/>
        <rFont val="ＭＳ Ｐ明朝"/>
        <family val="1"/>
      </rPr>
      <t>●</t>
    </r>
    <r>
      <rPr>
        <sz val="16"/>
        <rFont val="Arial"/>
        <family val="2"/>
      </rPr>
      <t xml:space="preserve">S1D13517 </t>
    </r>
    <r>
      <rPr>
        <sz val="16"/>
        <rFont val="ＭＳ Ｐ明朝"/>
        <family val="1"/>
      </rPr>
      <t>パネル設定</t>
    </r>
  </si>
  <si>
    <r>
      <rPr>
        <sz val="16"/>
        <rFont val="ＭＳ Ｐ明朝"/>
        <family val="1"/>
      </rPr>
      <t>入力データ</t>
    </r>
  </si>
  <si>
    <r>
      <rPr>
        <sz val="16"/>
        <rFont val="ＭＳ Ｐ明朝"/>
        <family val="1"/>
      </rPr>
      <t>レジスター設定値</t>
    </r>
  </si>
  <si>
    <r>
      <rPr>
        <sz val="16"/>
        <rFont val="ＭＳ Ｐ明朝"/>
        <family val="1"/>
      </rPr>
      <t>周波数を合わせます</t>
    </r>
  </si>
  <si>
    <r>
      <t xml:space="preserve">1.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1</t>
    </r>
    <r>
      <rPr>
        <sz val="14"/>
        <rFont val="ＭＳ Ｐゴシック"/>
        <family val="3"/>
      </rPr>
      <t>にパネルサイズを設定してください（黄色のセル）。</t>
    </r>
  </si>
  <si>
    <r>
      <t xml:space="preserve">2.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にパネルデータのバス幅を設定してください（黄色のセル）。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</si>
  <si>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1.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パネル</t>
    </r>
    <r>
      <rPr>
        <sz val="14"/>
        <rFont val="Arial"/>
        <family val="2"/>
      </rPr>
      <t>I/F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Pin</t>
    </r>
    <r>
      <rPr>
        <sz val="14"/>
        <rFont val="ＭＳ Ｐ明朝"/>
        <family val="1"/>
      </rPr>
      <t>配置は仕様書の</t>
    </r>
    <r>
      <rPr>
        <sz val="14"/>
        <rFont val="Arial"/>
        <family val="2"/>
      </rPr>
      <t>6.7</t>
    </r>
    <r>
      <rPr>
        <sz val="14"/>
        <rFont val="ＭＳ Ｐ明朝"/>
        <family val="1"/>
      </rPr>
      <t>項</t>
    </r>
    <r>
      <rPr>
        <sz val="14"/>
        <rFont val="Arial"/>
        <family val="2"/>
      </rPr>
      <t xml:space="preserve"> "Panel Interface Pin Mapping"</t>
    </r>
    <r>
      <rPr>
        <sz val="14"/>
        <rFont val="ＭＳ Ｐ明朝"/>
        <family val="1"/>
      </rPr>
      <t>を参照してください。</t>
    </r>
  </si>
  <si>
    <r>
      <t xml:space="preserve">3.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に入力画像の</t>
    </r>
    <r>
      <rPr>
        <sz val="14"/>
        <rFont val="Arial"/>
        <family val="2"/>
      </rPr>
      <t>Color Depth</t>
    </r>
    <r>
      <rPr>
        <sz val="14"/>
        <rFont val="ＭＳ Ｐゴシック"/>
        <family val="3"/>
      </rPr>
      <t>を入力してください（黄色のセル）。</t>
    </r>
  </si>
  <si>
    <r>
      <t xml:space="preserve">4.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4</t>
    </r>
    <r>
      <rPr>
        <sz val="14"/>
        <rFont val="ＭＳ Ｐ明朝"/>
        <family val="1"/>
      </rPr>
      <t>にご使用される</t>
    </r>
    <r>
      <rPr>
        <sz val="14"/>
        <rFont val="Arial"/>
        <family val="2"/>
      </rPr>
      <t>SDRAM</t>
    </r>
    <r>
      <rPr>
        <sz val="14"/>
        <rFont val="ＭＳ Ｐ明朝"/>
        <family val="1"/>
      </rPr>
      <t>の仕様を入力してください（黄色のセル）。</t>
    </r>
  </si>
  <si>
    <r>
      <t xml:space="preserve">5.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にご使用されるパネル仕様を入力してください（黄色のセル）。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</si>
  <si>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2.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ご使用されるパネルによっては</t>
    </r>
    <r>
      <rPr>
        <sz val="14"/>
        <rFont val="Arial"/>
        <family val="2"/>
      </rPr>
      <t>Front Porch,Back Porch</t>
    </r>
    <r>
      <rPr>
        <sz val="14"/>
        <rFont val="ＭＳ Ｐ明朝"/>
        <family val="1"/>
      </rPr>
      <t>は</t>
    </r>
    <r>
      <rPr>
        <sz val="14"/>
        <rFont val="Arial"/>
        <family val="2"/>
      </rPr>
      <t>Blanking</t>
    </r>
    <r>
      <rPr>
        <sz val="14"/>
        <rFont val="ＭＳ Ｐ明朝"/>
        <family val="1"/>
      </rPr>
      <t>と記述されているものがあります。</t>
    </r>
  </si>
  <si>
    <r>
      <rPr>
        <sz val="14"/>
        <rFont val="ＭＳ Ｐ明朝"/>
        <family val="1"/>
      </rPr>
      <t>その場合は</t>
    </r>
    <r>
      <rPr>
        <sz val="14"/>
        <rFont val="Arial"/>
        <family val="2"/>
      </rPr>
      <t>(Front Porch + Back Porch = Blanking Period)</t>
    </r>
    <r>
      <rPr>
        <sz val="14"/>
        <rFont val="ＭＳ Ｐ明朝"/>
        <family val="1"/>
      </rPr>
      <t>となるように設定してください。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</si>
  <si>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. </t>
    </r>
    <r>
      <rPr>
        <sz val="14"/>
        <rFont val="ＭＳ Ｐ明朝"/>
        <family val="1"/>
      </rPr>
      <t>ご使用されるパネルによっては</t>
    </r>
    <r>
      <rPr>
        <sz val="14"/>
        <rFont val="Arial"/>
        <family val="2"/>
      </rPr>
      <t>Low Width</t>
    </r>
    <r>
      <rPr>
        <sz val="14"/>
        <rFont val="ＭＳ Ｐ明朝"/>
        <family val="1"/>
      </rPr>
      <t>を使用しないパネルがあります。</t>
    </r>
  </si>
  <si>
    <r>
      <rPr>
        <sz val="14"/>
        <rFont val="ＭＳ Ｐゴシック"/>
        <family val="3"/>
      </rPr>
      <t>その場合は</t>
    </r>
    <r>
      <rPr>
        <sz val="14"/>
        <rFont val="Arial"/>
        <family val="2"/>
      </rPr>
      <t>H=0,V=0</t>
    </r>
    <r>
      <rPr>
        <sz val="14"/>
        <rFont val="ＭＳ Ｐゴシック"/>
        <family val="3"/>
      </rPr>
      <t>を入力してください。</t>
    </r>
  </si>
  <si>
    <r>
      <rPr>
        <b/>
        <sz val="14"/>
        <rFont val="ＭＳ Ｐゴシック"/>
        <family val="3"/>
      </rPr>
      <t>注</t>
    </r>
    <r>
      <rPr>
        <b/>
        <sz val="14"/>
        <rFont val="Arial"/>
        <family val="2"/>
      </rPr>
      <t>4</t>
    </r>
    <r>
      <rPr>
        <sz val="14"/>
        <rFont val="Arial"/>
        <family val="2"/>
      </rPr>
      <t>. PCLK, PHS, PVS</t>
    </r>
    <r>
      <rPr>
        <sz val="14"/>
        <rFont val="ＭＳ Ｐゴシック"/>
        <family val="3"/>
      </rPr>
      <t>の極性についてはご使用されるパネルの</t>
    </r>
    <r>
      <rPr>
        <sz val="14"/>
        <rFont val="Arial"/>
        <family val="2"/>
      </rPr>
      <t>AC</t>
    </r>
    <r>
      <rPr>
        <sz val="14"/>
        <rFont val="ＭＳ Ｐゴシック"/>
        <family val="3"/>
      </rPr>
      <t>規格をご参照ください。</t>
    </r>
  </si>
  <si>
    <r>
      <t xml:space="preserve">6.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6</t>
    </r>
    <r>
      <rPr>
        <sz val="14"/>
        <rFont val="ＭＳ Ｐ明朝"/>
        <family val="1"/>
      </rPr>
      <t>に入力クロック周波数を設定してください（黄色のセル）。</t>
    </r>
  </si>
  <si>
    <r>
      <t xml:space="preserve">7.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7</t>
    </r>
    <r>
      <rPr>
        <sz val="14"/>
        <rFont val="ＭＳ Ｐ明朝"/>
        <family val="1"/>
      </rPr>
      <t>にＰＬＬの設定をしてください（黄色のセル）。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</si>
  <si>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5.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のパネル周波数</t>
    </r>
    <r>
      <rPr>
        <sz val="14"/>
        <rFont val="Arial"/>
        <family val="2"/>
      </rPr>
      <t>(A)</t>
    </r>
    <r>
      <rPr>
        <sz val="14"/>
        <rFont val="ＭＳ Ｐ明朝"/>
        <family val="1"/>
      </rPr>
      <t>と表</t>
    </r>
    <r>
      <rPr>
        <sz val="14"/>
        <rFont val="Arial"/>
        <family val="2"/>
      </rPr>
      <t>7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PLL</t>
    </r>
    <r>
      <rPr>
        <sz val="14"/>
        <rFont val="ＭＳ Ｐ明朝"/>
        <family val="1"/>
      </rPr>
      <t>出力周波数</t>
    </r>
    <r>
      <rPr>
        <sz val="14"/>
        <rFont val="Arial"/>
        <family val="2"/>
      </rPr>
      <t>(SYSCLK)</t>
    </r>
    <r>
      <rPr>
        <sz val="14"/>
        <rFont val="ＭＳ Ｐ明朝"/>
        <family val="1"/>
      </rPr>
      <t>の値は合うように設定してください。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</si>
  <si>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6.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7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PLL</t>
    </r>
    <r>
      <rPr>
        <sz val="14"/>
        <rFont val="ＭＳ Ｐ明朝"/>
        <family val="1"/>
      </rPr>
      <t>への入力クロックは、赤文字で記された数値の範囲内で設定してください。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</si>
  <si>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1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</si>
  <si>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2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</si>
  <si>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3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</si>
  <si>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4</t>
    </r>
  </si>
  <si>
    <t>レジスタ設定のシーケンス</t>
  </si>
  <si>
    <t>表5</t>
  </si>
  <si>
    <t>表6</t>
  </si>
  <si>
    <t>表7</t>
  </si>
  <si>
    <r>
      <rPr>
        <sz val="11"/>
        <color indexed="10"/>
        <rFont val="ＭＳ Ｐゴシック"/>
        <family val="3"/>
      </rPr>
      <t>最大</t>
    </r>
    <r>
      <rPr>
        <sz val="11"/>
        <color indexed="10"/>
        <rFont val="Arial"/>
        <family val="2"/>
      </rPr>
      <t>4096 (</t>
    </r>
    <r>
      <rPr>
        <sz val="11"/>
        <color indexed="10"/>
        <rFont val="ＭＳ Ｐゴシック"/>
        <family val="3"/>
      </rPr>
      <t>初期値</t>
    </r>
    <r>
      <rPr>
        <sz val="11"/>
        <color indexed="10"/>
        <rFont val="Arial"/>
        <family val="2"/>
      </rPr>
      <t xml:space="preserve"> 1023)</t>
    </r>
  </si>
  <si>
    <r>
      <rPr>
        <sz val="11"/>
        <color indexed="10"/>
        <rFont val="ＭＳ Ｐゴシック"/>
        <family val="3"/>
      </rPr>
      <t>この設定は、</t>
    </r>
    <r>
      <rPr>
        <sz val="11"/>
        <color indexed="10"/>
        <rFont val="Arial"/>
        <family val="2"/>
      </rPr>
      <t>SDRAM</t>
    </r>
    <r>
      <rPr>
        <sz val="11"/>
        <color indexed="10"/>
        <rFont val="ＭＳ Ｐゴシック"/>
        <family val="3"/>
      </rPr>
      <t>のリフレッシュタイム以下にする必要があります。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</si>
</sst>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"/>
    <numFmt numFmtId="189" formatCode="[$€-2]\ #,##0.00_);[Red]\([$€-2]\ #,##0.00\)"/>
    <numFmt numFmtId="190" formatCode="0_ "/>
    <numFmt numFmtId="191" formatCode="0.0_ "/>
    <numFmt numFmtId="192" formatCode="0.000_ "/>
    <numFmt numFmtId="193" formatCode="0.0000_ "/>
    <numFmt numFmtId="194" formatCode="0.00000_ "/>
    <numFmt numFmtId="195" formatCode="0.000000_ "/>
    <numFmt numFmtId="196" formatCode="0.0000000_ "/>
    <numFmt numFmtId="197" formatCode="0.00000000_ "/>
    <numFmt numFmtId="198" formatCode="#,##0_ "/>
    <numFmt numFmtId="199" formatCode="[&lt;=999]000;[&lt;=9999]000\-00;000\-0000"/>
  </numFmts>
  <fonts count="69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1"/>
      <color indexed="10"/>
      <name val="ＭＳ Ｐゴシック"/>
      <family val="3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20"/>
      <name val="Arial"/>
      <family val="2"/>
    </font>
    <font>
      <sz val="14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>
      <alignment vertical="center"/>
      <protection/>
    </xf>
  </cellStyleXfs>
  <cellXfs count="18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Border="1" applyAlignment="1">
      <alignment/>
    </xf>
    <xf numFmtId="184" fontId="8" fillId="0" borderId="22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9" fillId="34" borderId="10" xfId="0" applyFont="1" applyFill="1" applyBorder="1" applyAlignment="1" quotePrefix="1">
      <alignment/>
    </xf>
    <xf numFmtId="0" fontId="64" fillId="0" borderId="18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5" xfId="0" applyFont="1" applyBorder="1" applyAlignment="1">
      <alignment/>
    </xf>
    <xf numFmtId="0" fontId="9" fillId="34" borderId="16" xfId="0" applyFont="1" applyFill="1" applyBorder="1" applyAlignment="1" quotePrefix="1">
      <alignment/>
    </xf>
    <xf numFmtId="0" fontId="8" fillId="33" borderId="10" xfId="0" applyFont="1" applyFill="1" applyBorder="1" applyAlignment="1" applyProtection="1">
      <alignment/>
      <protection locked="0"/>
    </xf>
    <xf numFmtId="0" fontId="64" fillId="33" borderId="10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" fillId="35" borderId="25" xfId="0" applyFont="1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28" xfId="0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/>
      <protection/>
    </xf>
    <xf numFmtId="0" fontId="64" fillId="0" borderId="28" xfId="0" applyFont="1" applyBorder="1" applyAlignment="1" applyProtection="1">
      <alignment horizontal="right"/>
      <protection/>
    </xf>
    <xf numFmtId="0" fontId="64" fillId="0" borderId="30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14" fontId="65" fillId="0" borderId="0" xfId="0" applyNumberFormat="1" applyFont="1" applyFill="1" applyBorder="1" applyAlignment="1" applyProtection="1" quotePrefix="1">
      <alignment/>
      <protection/>
    </xf>
    <xf numFmtId="0" fontId="10" fillId="0" borderId="26" xfId="0" applyFont="1" applyBorder="1" applyAlignment="1" applyProtection="1">
      <alignment/>
      <protection/>
    </xf>
    <xf numFmtId="0" fontId="66" fillId="0" borderId="32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8" fillId="0" borderId="28" xfId="0" applyFont="1" applyBorder="1" applyAlignment="1" applyProtection="1">
      <alignment horizontal="right"/>
      <protection/>
    </xf>
    <xf numFmtId="0" fontId="8" fillId="0" borderId="3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33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66" fillId="0" borderId="32" xfId="0" applyFont="1" applyFill="1" applyBorder="1" applyAlignment="1" applyProtection="1">
      <alignment/>
      <protection/>
    </xf>
    <xf numFmtId="184" fontId="8" fillId="0" borderId="25" xfId="0" applyNumberFormat="1" applyFont="1" applyBorder="1" applyAlignment="1" applyProtection="1">
      <alignment/>
      <protection/>
    </xf>
    <xf numFmtId="0" fontId="64" fillId="0" borderId="28" xfId="0" applyFont="1" applyFill="1" applyBorder="1" applyAlignment="1" applyProtection="1">
      <alignment horizontal="right"/>
      <protection/>
    </xf>
    <xf numFmtId="0" fontId="8" fillId="0" borderId="29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8" fillId="0" borderId="34" xfId="0" applyFont="1" applyBorder="1" applyAlignment="1" applyProtection="1">
      <alignment horizontal="left"/>
      <protection/>
    </xf>
    <xf numFmtId="0" fontId="8" fillId="0" borderId="35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left"/>
      <protection/>
    </xf>
    <xf numFmtId="0" fontId="8" fillId="0" borderId="3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65" fillId="0" borderId="31" xfId="0" applyFont="1" applyBorder="1" applyAlignment="1" applyProtection="1">
      <alignment/>
      <protection/>
    </xf>
    <xf numFmtId="0" fontId="8" fillId="34" borderId="28" xfId="0" applyFont="1" applyFill="1" applyBorder="1" applyAlignment="1" applyProtection="1">
      <alignment horizontal="right"/>
      <protection/>
    </xf>
    <xf numFmtId="0" fontId="8" fillId="34" borderId="30" xfId="0" applyFont="1" applyFill="1" applyBorder="1" applyAlignment="1" applyProtection="1">
      <alignment horizontal="right"/>
      <protection/>
    </xf>
    <xf numFmtId="0" fontId="8" fillId="0" borderId="33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5" fillId="0" borderId="0" xfId="0" applyNumberFormat="1" applyFont="1" applyFill="1" applyBorder="1" applyAlignment="1" applyProtection="1" quotePrefix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66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left" vertical="top" wrapText="1"/>
      <protection/>
    </xf>
    <xf numFmtId="0" fontId="67" fillId="0" borderId="0" xfId="0" applyFont="1" applyBorder="1" applyAlignment="1" applyProtection="1">
      <alignment horizontal="left" vertical="top" wrapText="1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64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28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/>
      <protection/>
    </xf>
    <xf numFmtId="11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28" xfId="0" applyFont="1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/>
      <protection locked="0"/>
    </xf>
    <xf numFmtId="0" fontId="8" fillId="0" borderId="30" xfId="0" applyFont="1" applyFill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35" borderId="26" xfId="0" applyFont="1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 horizontal="right"/>
      <protection locked="0"/>
    </xf>
    <xf numFmtId="0" fontId="8" fillId="0" borderId="3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8" fillId="0" borderId="35" xfId="0" applyFont="1" applyFill="1" applyBorder="1" applyAlignment="1" applyProtection="1">
      <alignment horizontal="right"/>
      <protection locked="0"/>
    </xf>
    <xf numFmtId="0" fontId="8" fillId="0" borderId="38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65" fillId="35" borderId="39" xfId="0" applyFont="1" applyFill="1" applyBorder="1" applyAlignment="1" applyProtection="1">
      <alignment/>
      <protection/>
    </xf>
    <xf numFmtId="0" fontId="65" fillId="35" borderId="16" xfId="0" applyFont="1" applyFill="1" applyBorder="1" applyAlignment="1" applyProtection="1">
      <alignment horizontal="left"/>
      <protection/>
    </xf>
    <xf numFmtId="0" fontId="65" fillId="35" borderId="14" xfId="0" applyFont="1" applyFill="1" applyBorder="1" applyAlignment="1" applyProtection="1">
      <alignment/>
      <protection/>
    </xf>
    <xf numFmtId="0" fontId="65" fillId="35" borderId="14" xfId="0" applyFont="1" applyFill="1" applyBorder="1" applyAlignment="1" applyProtection="1">
      <alignment horizontal="right"/>
      <protection/>
    </xf>
    <xf numFmtId="0" fontId="65" fillId="35" borderId="28" xfId="0" applyFont="1" applyFill="1" applyBorder="1" applyAlignment="1" applyProtection="1">
      <alignment/>
      <protection/>
    </xf>
    <xf numFmtId="0" fontId="65" fillId="35" borderId="3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65" fillId="35" borderId="38" xfId="0" applyFont="1" applyFill="1" applyBorder="1" applyAlignment="1" applyProtection="1">
      <alignment horizontal="left"/>
      <protection/>
    </xf>
    <xf numFmtId="0" fontId="65" fillId="35" borderId="34" xfId="0" applyFont="1" applyFill="1" applyBorder="1" applyAlignment="1" applyProtection="1">
      <alignment/>
      <protection/>
    </xf>
    <xf numFmtId="0" fontId="8" fillId="0" borderId="26" xfId="0" applyFont="1" applyBorder="1" applyAlignment="1" applyProtection="1">
      <alignment wrapText="1"/>
      <protection/>
    </xf>
    <xf numFmtId="0" fontId="8" fillId="0" borderId="28" xfId="0" applyFont="1" applyBorder="1" applyAlignment="1" applyProtection="1">
      <alignment wrapText="1"/>
      <protection/>
    </xf>
    <xf numFmtId="188" fontId="8" fillId="0" borderId="38" xfId="0" applyNumberFormat="1" applyFont="1" applyBorder="1" applyAlignment="1" applyProtection="1">
      <alignment/>
      <protection/>
    </xf>
    <xf numFmtId="0" fontId="9" fillId="0" borderId="28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horizontal="left"/>
      <protection/>
    </xf>
    <xf numFmtId="0" fontId="7" fillId="34" borderId="30" xfId="0" applyFont="1" applyFill="1" applyBorder="1" applyAlignment="1" applyProtection="1">
      <alignment/>
      <protection/>
    </xf>
    <xf numFmtId="0" fontId="15" fillId="33" borderId="10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8" fillId="0" borderId="27" xfId="0" applyFont="1" applyFill="1" applyBorder="1" applyAlignment="1" applyProtection="1">
      <alignment/>
      <protection/>
    </xf>
    <xf numFmtId="0" fontId="68" fillId="0" borderId="0" xfId="0" applyFont="1" applyAlignment="1" applyProtection="1">
      <alignment/>
      <protection locked="0"/>
    </xf>
    <xf numFmtId="0" fontId="14" fillId="34" borderId="26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4" fillId="35" borderId="2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8" fillId="0" borderId="36" xfId="0" applyFont="1" applyFill="1" applyBorder="1" applyAlignment="1" applyProtection="1">
      <alignment horizontal="left" vertical="top"/>
      <protection locked="0"/>
    </xf>
    <xf numFmtId="0" fontId="8" fillId="0" borderId="37" xfId="0" applyFont="1" applyFill="1" applyBorder="1" applyAlignment="1" applyProtection="1">
      <alignment horizontal="left" vertical="top"/>
      <protection locked="0"/>
    </xf>
    <xf numFmtId="0" fontId="8" fillId="0" borderId="31" xfId="0" applyFont="1" applyFill="1" applyBorder="1" applyAlignment="1" applyProtection="1">
      <alignment horizontal="left" vertical="top"/>
      <protection locked="0"/>
    </xf>
    <xf numFmtId="0" fontId="8" fillId="0" borderId="33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32" xfId="0" applyFont="1" applyFill="1" applyBorder="1" applyAlignment="1" applyProtection="1">
      <alignment horizontal="left" vertical="top"/>
      <protection locked="0"/>
    </xf>
    <xf numFmtId="0" fontId="8" fillId="0" borderId="34" xfId="0" applyFont="1" applyFill="1" applyBorder="1" applyAlignment="1" applyProtection="1">
      <alignment horizontal="left" vertical="top"/>
      <protection locked="0"/>
    </xf>
    <xf numFmtId="0" fontId="8" fillId="0" borderId="35" xfId="0" applyFont="1" applyFill="1" applyBorder="1" applyAlignment="1" applyProtection="1">
      <alignment horizontal="left" vertical="top"/>
      <protection locked="0"/>
    </xf>
    <xf numFmtId="0" fontId="8" fillId="0" borderId="38" xfId="0" applyFont="1" applyFill="1" applyBorder="1" applyAlignment="1" applyProtection="1">
      <alignment horizontal="left" vertical="top"/>
      <protection locked="0"/>
    </xf>
    <xf numFmtId="0" fontId="8" fillId="0" borderId="26" xfId="0" applyFont="1" applyBorder="1" applyAlignment="1" applyProtection="1">
      <alignment horizontal="left" vertical="top"/>
      <protection locked="0"/>
    </xf>
    <xf numFmtId="0" fontId="8" fillId="0" borderId="27" xfId="0" applyFont="1" applyBorder="1" applyAlignment="1" applyProtection="1">
      <alignment horizontal="left" vertical="top"/>
      <protection locked="0"/>
    </xf>
    <xf numFmtId="0" fontId="8" fillId="0" borderId="40" xfId="0" applyFont="1" applyBorder="1" applyAlignment="1" applyProtection="1">
      <alignment horizontal="left" vertical="top"/>
      <protection locked="0"/>
    </xf>
    <xf numFmtId="0" fontId="8" fillId="0" borderId="25" xfId="0" applyFont="1" applyBorder="1" applyAlignment="1" applyProtection="1">
      <alignment horizontal="left" vertical="top"/>
      <protection locked="0"/>
    </xf>
    <xf numFmtId="0" fontId="8" fillId="0" borderId="26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65" fillId="35" borderId="14" xfId="0" applyFont="1" applyFill="1" applyBorder="1" applyAlignment="1" applyProtection="1">
      <alignment horizontal="center"/>
      <protection/>
    </xf>
    <xf numFmtId="0" fontId="65" fillId="35" borderId="16" xfId="0" applyFont="1" applyFill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left"/>
      <protection locked="0"/>
    </xf>
    <xf numFmtId="0" fontId="65" fillId="35" borderId="0" xfId="0" applyFont="1" applyFill="1" applyBorder="1" applyAlignment="1" applyProtection="1" quotePrefix="1">
      <alignment horizontal="center"/>
      <protection/>
    </xf>
    <xf numFmtId="0" fontId="65" fillId="35" borderId="32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65" fillId="35" borderId="41" xfId="0" applyFont="1" applyFill="1" applyBorder="1" applyAlignment="1" applyProtection="1">
      <alignment horizontal="center"/>
      <protection/>
    </xf>
    <xf numFmtId="0" fontId="65" fillId="35" borderId="42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0" fontId="65" fillId="35" borderId="34" xfId="0" applyFont="1" applyFill="1" applyBorder="1" applyAlignment="1" applyProtection="1">
      <alignment horizontal="center"/>
      <protection/>
    </xf>
    <xf numFmtId="0" fontId="65" fillId="35" borderId="38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5" fillId="35" borderId="28" xfId="0" applyFont="1" applyFill="1" applyBorder="1" applyAlignment="1" applyProtection="1">
      <alignment horizontal="center"/>
      <protection/>
    </xf>
    <xf numFmtId="0" fontId="65" fillId="35" borderId="30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71625"/>
          <a:ext cx="49911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24275" y="28194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733800" y="338137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771900" y="42005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733800" y="3590925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676650" y="3009900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14750" y="3228975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743325" y="4381500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733800" y="3971925"/>
          <a:ext cx="4867275" cy="942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14750" y="3781425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41</xdr:row>
      <xdr:rowOff>9525</xdr:rowOff>
    </xdr:from>
    <xdr:to>
      <xdr:col>8</xdr:col>
      <xdr:colOff>190500</xdr:colOff>
      <xdr:row>59</xdr:row>
      <xdr:rowOff>9525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524750"/>
          <a:ext cx="49530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36</xdr:row>
      <xdr:rowOff>0</xdr:rowOff>
    </xdr:from>
    <xdr:ext cx="3228975" cy="809625"/>
    <xdr:sp>
      <xdr:nvSpPr>
        <xdr:cNvPr id="12" name="テキスト ボックス 12"/>
        <xdr:cNvSpPr txBox="1">
          <a:spLocks noChangeArrowheads="1"/>
        </xdr:cNvSpPr>
      </xdr:nvSpPr>
      <xdr:spPr>
        <a:xfrm>
          <a:off x="295275" y="6610350"/>
          <a:ext cx="32289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WVGA (800x480)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HND-5.0-800480TF-ATXL#</a:t>
          </a:r>
        </a:p>
      </xdr:txBody>
    </xdr:sp>
    <xdr:clientData/>
  </xdr:one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3" name="テキスト ボックス 13"/>
        <xdr:cNvSpPr txBox="1">
          <a:spLocks noChangeArrowheads="1"/>
        </xdr:cNvSpPr>
      </xdr:nvSpPr>
      <xdr:spPr>
        <a:xfrm>
          <a:off x="209550" y="819150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>
    <xdr:from>
      <xdr:col>5</xdr:col>
      <xdr:colOff>581025</xdr:colOff>
      <xdr:row>44</xdr:row>
      <xdr:rowOff>104775</xdr:rowOff>
    </xdr:from>
    <xdr:to>
      <xdr:col>12</xdr:col>
      <xdr:colOff>85725</xdr:colOff>
      <xdr:row>45</xdr:row>
      <xdr:rowOff>142875</xdr:rowOff>
    </xdr:to>
    <xdr:sp>
      <xdr:nvSpPr>
        <xdr:cNvPr id="14" name="直線矢印コネクタ 14"/>
        <xdr:cNvSpPr>
          <a:spLocks/>
        </xdr:cNvSpPr>
      </xdr:nvSpPr>
      <xdr:spPr>
        <a:xfrm flipV="1">
          <a:off x="3495675" y="8172450"/>
          <a:ext cx="5000625" cy="2381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46</xdr:row>
      <xdr:rowOff>66675</xdr:rowOff>
    </xdr:from>
    <xdr:to>
      <xdr:col>12</xdr:col>
      <xdr:colOff>66675</xdr:colOff>
      <xdr:row>47</xdr:row>
      <xdr:rowOff>85725</xdr:rowOff>
    </xdr:to>
    <xdr:sp>
      <xdr:nvSpPr>
        <xdr:cNvPr id="15" name="直線矢印コネクタ 15"/>
        <xdr:cNvSpPr>
          <a:spLocks/>
        </xdr:cNvSpPr>
      </xdr:nvSpPr>
      <xdr:spPr>
        <a:xfrm>
          <a:off x="3505200" y="8524875"/>
          <a:ext cx="4972050" cy="209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47</xdr:row>
      <xdr:rowOff>9525</xdr:rowOff>
    </xdr:from>
    <xdr:to>
      <xdr:col>12</xdr:col>
      <xdr:colOff>47625</xdr:colOff>
      <xdr:row>48</xdr:row>
      <xdr:rowOff>104775</xdr:rowOff>
    </xdr:to>
    <xdr:sp>
      <xdr:nvSpPr>
        <xdr:cNvPr id="16" name="直線矢印コネクタ 16"/>
        <xdr:cNvSpPr>
          <a:spLocks/>
        </xdr:cNvSpPr>
      </xdr:nvSpPr>
      <xdr:spPr>
        <a:xfrm>
          <a:off x="3495675" y="8658225"/>
          <a:ext cx="4962525" cy="285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46</xdr:row>
      <xdr:rowOff>85725</xdr:rowOff>
    </xdr:from>
    <xdr:to>
      <xdr:col>12</xdr:col>
      <xdr:colOff>57150</xdr:colOff>
      <xdr:row>47</xdr:row>
      <xdr:rowOff>142875</xdr:rowOff>
    </xdr:to>
    <xdr:sp>
      <xdr:nvSpPr>
        <xdr:cNvPr id="17" name="直線矢印コネクタ 17"/>
        <xdr:cNvSpPr>
          <a:spLocks/>
        </xdr:cNvSpPr>
      </xdr:nvSpPr>
      <xdr:spPr>
        <a:xfrm flipV="1">
          <a:off x="3495675" y="8543925"/>
          <a:ext cx="4972050" cy="2476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45</xdr:row>
      <xdr:rowOff>76200</xdr:rowOff>
    </xdr:from>
    <xdr:to>
      <xdr:col>12</xdr:col>
      <xdr:colOff>66675</xdr:colOff>
      <xdr:row>48</xdr:row>
      <xdr:rowOff>85725</xdr:rowOff>
    </xdr:to>
    <xdr:sp>
      <xdr:nvSpPr>
        <xdr:cNvPr id="18" name="直線矢印コネクタ 18"/>
        <xdr:cNvSpPr>
          <a:spLocks/>
        </xdr:cNvSpPr>
      </xdr:nvSpPr>
      <xdr:spPr>
        <a:xfrm flipV="1">
          <a:off x="3505200" y="8343900"/>
          <a:ext cx="4972050" cy="5810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51</xdr:row>
      <xdr:rowOff>85725</xdr:rowOff>
    </xdr:from>
    <xdr:to>
      <xdr:col>12</xdr:col>
      <xdr:colOff>85725</xdr:colOff>
      <xdr:row>54</xdr:row>
      <xdr:rowOff>104775</xdr:rowOff>
    </xdr:to>
    <xdr:sp>
      <xdr:nvSpPr>
        <xdr:cNvPr id="19" name="直線矢印コネクタ 19"/>
        <xdr:cNvSpPr>
          <a:spLocks/>
        </xdr:cNvSpPr>
      </xdr:nvSpPr>
      <xdr:spPr>
        <a:xfrm flipV="1">
          <a:off x="3495675" y="9496425"/>
          <a:ext cx="5000625" cy="590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52</xdr:row>
      <xdr:rowOff>104775</xdr:rowOff>
    </xdr:from>
    <xdr:to>
      <xdr:col>12</xdr:col>
      <xdr:colOff>66675</xdr:colOff>
      <xdr:row>55</xdr:row>
      <xdr:rowOff>47625</xdr:rowOff>
    </xdr:to>
    <xdr:sp>
      <xdr:nvSpPr>
        <xdr:cNvPr id="20" name="直線矢印コネクタ 20"/>
        <xdr:cNvSpPr>
          <a:spLocks/>
        </xdr:cNvSpPr>
      </xdr:nvSpPr>
      <xdr:spPr>
        <a:xfrm flipV="1">
          <a:off x="3495675" y="9705975"/>
          <a:ext cx="4981575" cy="5048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50</xdr:row>
      <xdr:rowOff>76200</xdr:rowOff>
    </xdr:from>
    <xdr:to>
      <xdr:col>12</xdr:col>
      <xdr:colOff>76200</xdr:colOff>
      <xdr:row>56</xdr:row>
      <xdr:rowOff>0</xdr:rowOff>
    </xdr:to>
    <xdr:sp>
      <xdr:nvSpPr>
        <xdr:cNvPr id="21" name="直線矢印コネクタ 21"/>
        <xdr:cNvSpPr>
          <a:spLocks/>
        </xdr:cNvSpPr>
      </xdr:nvSpPr>
      <xdr:spPr>
        <a:xfrm flipV="1">
          <a:off x="3486150" y="9296400"/>
          <a:ext cx="5000625" cy="10477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49</xdr:row>
      <xdr:rowOff>76200</xdr:rowOff>
    </xdr:from>
    <xdr:to>
      <xdr:col>12</xdr:col>
      <xdr:colOff>85725</xdr:colOff>
      <xdr:row>56</xdr:row>
      <xdr:rowOff>133350</xdr:rowOff>
    </xdr:to>
    <xdr:sp>
      <xdr:nvSpPr>
        <xdr:cNvPr id="22" name="直線矢印コネクタ 22"/>
        <xdr:cNvSpPr>
          <a:spLocks/>
        </xdr:cNvSpPr>
      </xdr:nvSpPr>
      <xdr:spPr>
        <a:xfrm flipV="1">
          <a:off x="3486150" y="9105900"/>
          <a:ext cx="5010150" cy="137160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67</xdr:row>
      <xdr:rowOff>19050</xdr:rowOff>
    </xdr:from>
    <xdr:to>
      <xdr:col>7</xdr:col>
      <xdr:colOff>638175</xdr:colOff>
      <xdr:row>96</xdr:row>
      <xdr:rowOff>85725</xdr:rowOff>
    </xdr:to>
    <xdr:pic>
      <xdr:nvPicPr>
        <xdr:cNvPr id="23" name="図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2525375"/>
          <a:ext cx="47339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62</xdr:row>
      <xdr:rowOff>28575</xdr:rowOff>
    </xdr:from>
    <xdr:ext cx="3381375" cy="809625"/>
    <xdr:sp>
      <xdr:nvSpPr>
        <xdr:cNvPr id="24" name="テキスト ボックス 24"/>
        <xdr:cNvSpPr txBox="1">
          <a:spLocks noChangeArrowheads="1"/>
        </xdr:cNvSpPr>
      </xdr:nvSpPr>
      <xdr:spPr>
        <a:xfrm>
          <a:off x="295275" y="11439525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72</xdr:row>
      <xdr:rowOff>85725</xdr:rowOff>
    </xdr:from>
    <xdr:to>
      <xdr:col>12</xdr:col>
      <xdr:colOff>209550</xdr:colOff>
      <xdr:row>74</xdr:row>
      <xdr:rowOff>19050</xdr:rowOff>
    </xdr:to>
    <xdr:sp>
      <xdr:nvSpPr>
        <xdr:cNvPr id="25" name="直線矢印コネクタ 25"/>
        <xdr:cNvSpPr>
          <a:spLocks/>
        </xdr:cNvSpPr>
      </xdr:nvSpPr>
      <xdr:spPr>
        <a:xfrm flipV="1">
          <a:off x="3333750" y="13506450"/>
          <a:ext cx="5286375" cy="314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75</xdr:row>
      <xdr:rowOff>104775</xdr:rowOff>
    </xdr:from>
    <xdr:to>
      <xdr:col>12</xdr:col>
      <xdr:colOff>123825</xdr:colOff>
      <xdr:row>79</xdr:row>
      <xdr:rowOff>76200</xdr:rowOff>
    </xdr:to>
    <xdr:sp>
      <xdr:nvSpPr>
        <xdr:cNvPr id="26" name="直線矢印コネクタ 26"/>
        <xdr:cNvSpPr>
          <a:spLocks/>
        </xdr:cNvSpPr>
      </xdr:nvSpPr>
      <xdr:spPr>
        <a:xfrm>
          <a:off x="3371850" y="14097000"/>
          <a:ext cx="5162550" cy="733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77</xdr:row>
      <xdr:rowOff>85725</xdr:rowOff>
    </xdr:from>
    <xdr:to>
      <xdr:col>12</xdr:col>
      <xdr:colOff>76200</xdr:colOff>
      <xdr:row>78</xdr:row>
      <xdr:rowOff>66675</xdr:rowOff>
    </xdr:to>
    <xdr:sp>
      <xdr:nvSpPr>
        <xdr:cNvPr id="27" name="直線矢印コネクタ 27"/>
        <xdr:cNvSpPr>
          <a:spLocks/>
        </xdr:cNvSpPr>
      </xdr:nvSpPr>
      <xdr:spPr>
        <a:xfrm flipV="1">
          <a:off x="3409950" y="14458950"/>
          <a:ext cx="5076825" cy="1714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78</xdr:row>
      <xdr:rowOff>57150</xdr:rowOff>
    </xdr:from>
    <xdr:to>
      <xdr:col>12</xdr:col>
      <xdr:colOff>104775</xdr:colOff>
      <xdr:row>78</xdr:row>
      <xdr:rowOff>104775</xdr:rowOff>
    </xdr:to>
    <xdr:sp>
      <xdr:nvSpPr>
        <xdr:cNvPr id="28" name="直線矢印コネクタ 28"/>
        <xdr:cNvSpPr>
          <a:spLocks/>
        </xdr:cNvSpPr>
      </xdr:nvSpPr>
      <xdr:spPr>
        <a:xfrm>
          <a:off x="3381375" y="14620875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73</xdr:row>
      <xdr:rowOff>66675</xdr:rowOff>
    </xdr:from>
    <xdr:to>
      <xdr:col>12</xdr:col>
      <xdr:colOff>76200</xdr:colOff>
      <xdr:row>82</xdr:row>
      <xdr:rowOff>85725</xdr:rowOff>
    </xdr:to>
    <xdr:sp>
      <xdr:nvSpPr>
        <xdr:cNvPr id="29" name="直線矢印コネクタ 29"/>
        <xdr:cNvSpPr>
          <a:spLocks/>
        </xdr:cNvSpPr>
      </xdr:nvSpPr>
      <xdr:spPr>
        <a:xfrm flipV="1">
          <a:off x="3419475" y="13677900"/>
          <a:ext cx="5067300" cy="17335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74</xdr:row>
      <xdr:rowOff>85725</xdr:rowOff>
    </xdr:from>
    <xdr:to>
      <xdr:col>12</xdr:col>
      <xdr:colOff>104775</xdr:colOff>
      <xdr:row>82</xdr:row>
      <xdr:rowOff>104775</xdr:rowOff>
    </xdr:to>
    <xdr:sp>
      <xdr:nvSpPr>
        <xdr:cNvPr id="30" name="直線矢印コネクタ 30"/>
        <xdr:cNvSpPr>
          <a:spLocks/>
        </xdr:cNvSpPr>
      </xdr:nvSpPr>
      <xdr:spPr>
        <a:xfrm flipV="1">
          <a:off x="3419475" y="13887450"/>
          <a:ext cx="5095875" cy="15430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75</xdr:row>
      <xdr:rowOff>114300</xdr:rowOff>
    </xdr:from>
    <xdr:to>
      <xdr:col>12</xdr:col>
      <xdr:colOff>57150</xdr:colOff>
      <xdr:row>79</xdr:row>
      <xdr:rowOff>142875</xdr:rowOff>
    </xdr:to>
    <xdr:sp>
      <xdr:nvSpPr>
        <xdr:cNvPr id="31" name="直線矢印コネクタ 31"/>
        <xdr:cNvSpPr>
          <a:spLocks/>
        </xdr:cNvSpPr>
      </xdr:nvSpPr>
      <xdr:spPr>
        <a:xfrm flipV="1">
          <a:off x="3419475" y="14106525"/>
          <a:ext cx="504825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65</xdr:row>
      <xdr:rowOff>76200</xdr:rowOff>
    </xdr:from>
    <xdr:ext cx="180975" cy="266700"/>
    <xdr:sp fLocksText="0">
      <xdr:nvSpPr>
        <xdr:cNvPr id="32" name="テキスト ボックス 32"/>
        <xdr:cNvSpPr txBox="1">
          <a:spLocks noChangeArrowheads="1"/>
        </xdr:cNvSpPr>
      </xdr:nvSpPr>
      <xdr:spPr>
        <a:xfrm>
          <a:off x="6572250" y="1212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65</xdr:row>
      <xdr:rowOff>180975</xdr:rowOff>
    </xdr:from>
    <xdr:ext cx="4105275" cy="781050"/>
    <xdr:sp>
      <xdr:nvSpPr>
        <xdr:cNvPr id="33" name="テキスト ボックス 33"/>
        <xdr:cNvSpPr txBox="1">
          <a:spLocks noChangeArrowheads="1"/>
        </xdr:cNvSpPr>
      </xdr:nvSpPr>
      <xdr:spPr>
        <a:xfrm>
          <a:off x="2705100" y="12230100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59</xdr:row>
      <xdr:rowOff>57150</xdr:rowOff>
    </xdr:from>
    <xdr:to>
      <xdr:col>4</xdr:col>
      <xdr:colOff>466725</xdr:colOff>
      <xdr:row>110</xdr:row>
      <xdr:rowOff>66675</xdr:rowOff>
    </xdr:to>
    <xdr:sp>
      <xdr:nvSpPr>
        <xdr:cNvPr id="1" name="直線矢印コネクタ 1"/>
        <xdr:cNvSpPr>
          <a:spLocks/>
        </xdr:cNvSpPr>
      </xdr:nvSpPr>
      <xdr:spPr>
        <a:xfrm flipH="1">
          <a:off x="4343400" y="13144500"/>
          <a:ext cx="19050" cy="9725025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0"/>
          <a:ext cx="49911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24275" y="28670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733800" y="34290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771900" y="424815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733800" y="3638550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676650" y="3057525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14750" y="3276600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743325" y="4429125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733800" y="4019550"/>
          <a:ext cx="4867275" cy="942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14750" y="3829050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41</xdr:row>
      <xdr:rowOff>9525</xdr:rowOff>
    </xdr:from>
    <xdr:to>
      <xdr:col>8</xdr:col>
      <xdr:colOff>190500</xdr:colOff>
      <xdr:row>59</xdr:row>
      <xdr:rowOff>9525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572375"/>
          <a:ext cx="49530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36</xdr:row>
      <xdr:rowOff>0</xdr:rowOff>
    </xdr:from>
    <xdr:ext cx="3228975" cy="809625"/>
    <xdr:sp>
      <xdr:nvSpPr>
        <xdr:cNvPr id="12" name="テキスト ボックス 12"/>
        <xdr:cNvSpPr txBox="1">
          <a:spLocks noChangeArrowheads="1"/>
        </xdr:cNvSpPr>
      </xdr:nvSpPr>
      <xdr:spPr>
        <a:xfrm>
          <a:off x="295275" y="6657975"/>
          <a:ext cx="32289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WVGA (800x480)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HND-5.0-800480TF-ATXL#</a:t>
          </a:r>
        </a:p>
      </xdr:txBody>
    </xdr:sp>
    <xdr:clientData/>
  </xdr:one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3" name="テキスト ボックス 13"/>
        <xdr:cNvSpPr txBox="1">
          <a:spLocks noChangeArrowheads="1"/>
        </xdr:cNvSpPr>
      </xdr:nvSpPr>
      <xdr:spPr>
        <a:xfrm>
          <a:off x="209550" y="866775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>
    <xdr:from>
      <xdr:col>5</xdr:col>
      <xdr:colOff>581025</xdr:colOff>
      <xdr:row>44</xdr:row>
      <xdr:rowOff>104775</xdr:rowOff>
    </xdr:from>
    <xdr:to>
      <xdr:col>12</xdr:col>
      <xdr:colOff>85725</xdr:colOff>
      <xdr:row>45</xdr:row>
      <xdr:rowOff>142875</xdr:rowOff>
    </xdr:to>
    <xdr:sp>
      <xdr:nvSpPr>
        <xdr:cNvPr id="14" name="直線矢印コネクタ 14"/>
        <xdr:cNvSpPr>
          <a:spLocks/>
        </xdr:cNvSpPr>
      </xdr:nvSpPr>
      <xdr:spPr>
        <a:xfrm flipV="1">
          <a:off x="3495675" y="8220075"/>
          <a:ext cx="5000625" cy="2381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46</xdr:row>
      <xdr:rowOff>66675</xdr:rowOff>
    </xdr:from>
    <xdr:to>
      <xdr:col>12</xdr:col>
      <xdr:colOff>66675</xdr:colOff>
      <xdr:row>47</xdr:row>
      <xdr:rowOff>85725</xdr:rowOff>
    </xdr:to>
    <xdr:sp>
      <xdr:nvSpPr>
        <xdr:cNvPr id="15" name="直線矢印コネクタ 15"/>
        <xdr:cNvSpPr>
          <a:spLocks/>
        </xdr:cNvSpPr>
      </xdr:nvSpPr>
      <xdr:spPr>
        <a:xfrm>
          <a:off x="3505200" y="8572500"/>
          <a:ext cx="4972050" cy="209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47</xdr:row>
      <xdr:rowOff>9525</xdr:rowOff>
    </xdr:from>
    <xdr:to>
      <xdr:col>12</xdr:col>
      <xdr:colOff>47625</xdr:colOff>
      <xdr:row>48</xdr:row>
      <xdr:rowOff>104775</xdr:rowOff>
    </xdr:to>
    <xdr:sp>
      <xdr:nvSpPr>
        <xdr:cNvPr id="16" name="直線矢印コネクタ 16"/>
        <xdr:cNvSpPr>
          <a:spLocks/>
        </xdr:cNvSpPr>
      </xdr:nvSpPr>
      <xdr:spPr>
        <a:xfrm>
          <a:off x="3495675" y="8705850"/>
          <a:ext cx="4962525" cy="285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46</xdr:row>
      <xdr:rowOff>85725</xdr:rowOff>
    </xdr:from>
    <xdr:to>
      <xdr:col>12</xdr:col>
      <xdr:colOff>57150</xdr:colOff>
      <xdr:row>47</xdr:row>
      <xdr:rowOff>142875</xdr:rowOff>
    </xdr:to>
    <xdr:sp>
      <xdr:nvSpPr>
        <xdr:cNvPr id="17" name="直線矢印コネクタ 17"/>
        <xdr:cNvSpPr>
          <a:spLocks/>
        </xdr:cNvSpPr>
      </xdr:nvSpPr>
      <xdr:spPr>
        <a:xfrm flipV="1">
          <a:off x="3495675" y="8591550"/>
          <a:ext cx="4972050" cy="2476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45</xdr:row>
      <xdr:rowOff>76200</xdr:rowOff>
    </xdr:from>
    <xdr:to>
      <xdr:col>12</xdr:col>
      <xdr:colOff>66675</xdr:colOff>
      <xdr:row>48</xdr:row>
      <xdr:rowOff>85725</xdr:rowOff>
    </xdr:to>
    <xdr:sp>
      <xdr:nvSpPr>
        <xdr:cNvPr id="18" name="直線矢印コネクタ 18"/>
        <xdr:cNvSpPr>
          <a:spLocks/>
        </xdr:cNvSpPr>
      </xdr:nvSpPr>
      <xdr:spPr>
        <a:xfrm flipV="1">
          <a:off x="3505200" y="8391525"/>
          <a:ext cx="4972050" cy="5810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51</xdr:row>
      <xdr:rowOff>85725</xdr:rowOff>
    </xdr:from>
    <xdr:to>
      <xdr:col>12</xdr:col>
      <xdr:colOff>85725</xdr:colOff>
      <xdr:row>54</xdr:row>
      <xdr:rowOff>104775</xdr:rowOff>
    </xdr:to>
    <xdr:sp>
      <xdr:nvSpPr>
        <xdr:cNvPr id="19" name="直線矢印コネクタ 19"/>
        <xdr:cNvSpPr>
          <a:spLocks/>
        </xdr:cNvSpPr>
      </xdr:nvSpPr>
      <xdr:spPr>
        <a:xfrm flipV="1">
          <a:off x="3495675" y="9544050"/>
          <a:ext cx="5000625" cy="590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52</xdr:row>
      <xdr:rowOff>104775</xdr:rowOff>
    </xdr:from>
    <xdr:to>
      <xdr:col>12</xdr:col>
      <xdr:colOff>66675</xdr:colOff>
      <xdr:row>55</xdr:row>
      <xdr:rowOff>47625</xdr:rowOff>
    </xdr:to>
    <xdr:sp>
      <xdr:nvSpPr>
        <xdr:cNvPr id="20" name="直線矢印コネクタ 20"/>
        <xdr:cNvSpPr>
          <a:spLocks/>
        </xdr:cNvSpPr>
      </xdr:nvSpPr>
      <xdr:spPr>
        <a:xfrm flipV="1">
          <a:off x="3495675" y="9753600"/>
          <a:ext cx="4981575" cy="5048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50</xdr:row>
      <xdr:rowOff>76200</xdr:rowOff>
    </xdr:from>
    <xdr:to>
      <xdr:col>12</xdr:col>
      <xdr:colOff>76200</xdr:colOff>
      <xdr:row>56</xdr:row>
      <xdr:rowOff>0</xdr:rowOff>
    </xdr:to>
    <xdr:sp>
      <xdr:nvSpPr>
        <xdr:cNvPr id="21" name="直線矢印コネクタ 21"/>
        <xdr:cNvSpPr>
          <a:spLocks/>
        </xdr:cNvSpPr>
      </xdr:nvSpPr>
      <xdr:spPr>
        <a:xfrm flipV="1">
          <a:off x="3486150" y="9344025"/>
          <a:ext cx="5000625" cy="10477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49</xdr:row>
      <xdr:rowOff>76200</xdr:rowOff>
    </xdr:from>
    <xdr:to>
      <xdr:col>12</xdr:col>
      <xdr:colOff>85725</xdr:colOff>
      <xdr:row>56</xdr:row>
      <xdr:rowOff>133350</xdr:rowOff>
    </xdr:to>
    <xdr:sp>
      <xdr:nvSpPr>
        <xdr:cNvPr id="22" name="直線矢印コネクタ 22"/>
        <xdr:cNvSpPr>
          <a:spLocks/>
        </xdr:cNvSpPr>
      </xdr:nvSpPr>
      <xdr:spPr>
        <a:xfrm flipV="1">
          <a:off x="3486150" y="9153525"/>
          <a:ext cx="5010150" cy="137160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67</xdr:row>
      <xdr:rowOff>19050</xdr:rowOff>
    </xdr:from>
    <xdr:to>
      <xdr:col>7</xdr:col>
      <xdr:colOff>638175</xdr:colOff>
      <xdr:row>96</xdr:row>
      <xdr:rowOff>85725</xdr:rowOff>
    </xdr:to>
    <xdr:pic>
      <xdr:nvPicPr>
        <xdr:cNvPr id="23" name="図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2573000"/>
          <a:ext cx="47339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62</xdr:row>
      <xdr:rowOff>28575</xdr:rowOff>
    </xdr:from>
    <xdr:ext cx="3381375" cy="809625"/>
    <xdr:sp>
      <xdr:nvSpPr>
        <xdr:cNvPr id="24" name="テキスト ボックス 24"/>
        <xdr:cNvSpPr txBox="1">
          <a:spLocks noChangeArrowheads="1"/>
        </xdr:cNvSpPr>
      </xdr:nvSpPr>
      <xdr:spPr>
        <a:xfrm>
          <a:off x="295275" y="11487150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72</xdr:row>
      <xdr:rowOff>85725</xdr:rowOff>
    </xdr:from>
    <xdr:to>
      <xdr:col>12</xdr:col>
      <xdr:colOff>209550</xdr:colOff>
      <xdr:row>74</xdr:row>
      <xdr:rowOff>19050</xdr:rowOff>
    </xdr:to>
    <xdr:sp>
      <xdr:nvSpPr>
        <xdr:cNvPr id="25" name="直線矢印コネクタ 25"/>
        <xdr:cNvSpPr>
          <a:spLocks/>
        </xdr:cNvSpPr>
      </xdr:nvSpPr>
      <xdr:spPr>
        <a:xfrm flipV="1">
          <a:off x="3333750" y="13554075"/>
          <a:ext cx="5286375" cy="314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75</xdr:row>
      <xdr:rowOff>104775</xdr:rowOff>
    </xdr:from>
    <xdr:to>
      <xdr:col>12</xdr:col>
      <xdr:colOff>123825</xdr:colOff>
      <xdr:row>79</xdr:row>
      <xdr:rowOff>76200</xdr:rowOff>
    </xdr:to>
    <xdr:sp>
      <xdr:nvSpPr>
        <xdr:cNvPr id="26" name="直線矢印コネクタ 26"/>
        <xdr:cNvSpPr>
          <a:spLocks/>
        </xdr:cNvSpPr>
      </xdr:nvSpPr>
      <xdr:spPr>
        <a:xfrm>
          <a:off x="3371850" y="14144625"/>
          <a:ext cx="5162550" cy="733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77</xdr:row>
      <xdr:rowOff>85725</xdr:rowOff>
    </xdr:from>
    <xdr:to>
      <xdr:col>12</xdr:col>
      <xdr:colOff>76200</xdr:colOff>
      <xdr:row>78</xdr:row>
      <xdr:rowOff>66675</xdr:rowOff>
    </xdr:to>
    <xdr:sp>
      <xdr:nvSpPr>
        <xdr:cNvPr id="27" name="直線矢印コネクタ 27"/>
        <xdr:cNvSpPr>
          <a:spLocks/>
        </xdr:cNvSpPr>
      </xdr:nvSpPr>
      <xdr:spPr>
        <a:xfrm flipV="1">
          <a:off x="3409950" y="14506575"/>
          <a:ext cx="5076825" cy="1714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78</xdr:row>
      <xdr:rowOff>57150</xdr:rowOff>
    </xdr:from>
    <xdr:to>
      <xdr:col>12</xdr:col>
      <xdr:colOff>104775</xdr:colOff>
      <xdr:row>78</xdr:row>
      <xdr:rowOff>104775</xdr:rowOff>
    </xdr:to>
    <xdr:sp>
      <xdr:nvSpPr>
        <xdr:cNvPr id="28" name="直線矢印コネクタ 28"/>
        <xdr:cNvSpPr>
          <a:spLocks/>
        </xdr:cNvSpPr>
      </xdr:nvSpPr>
      <xdr:spPr>
        <a:xfrm>
          <a:off x="3381375" y="14668500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73</xdr:row>
      <xdr:rowOff>66675</xdr:rowOff>
    </xdr:from>
    <xdr:to>
      <xdr:col>12</xdr:col>
      <xdr:colOff>76200</xdr:colOff>
      <xdr:row>82</xdr:row>
      <xdr:rowOff>85725</xdr:rowOff>
    </xdr:to>
    <xdr:sp>
      <xdr:nvSpPr>
        <xdr:cNvPr id="29" name="直線矢印コネクタ 29"/>
        <xdr:cNvSpPr>
          <a:spLocks/>
        </xdr:cNvSpPr>
      </xdr:nvSpPr>
      <xdr:spPr>
        <a:xfrm flipV="1">
          <a:off x="3419475" y="13725525"/>
          <a:ext cx="5067300" cy="17335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74</xdr:row>
      <xdr:rowOff>85725</xdr:rowOff>
    </xdr:from>
    <xdr:to>
      <xdr:col>12</xdr:col>
      <xdr:colOff>104775</xdr:colOff>
      <xdr:row>82</xdr:row>
      <xdr:rowOff>104775</xdr:rowOff>
    </xdr:to>
    <xdr:sp>
      <xdr:nvSpPr>
        <xdr:cNvPr id="30" name="直線矢印コネクタ 30"/>
        <xdr:cNvSpPr>
          <a:spLocks/>
        </xdr:cNvSpPr>
      </xdr:nvSpPr>
      <xdr:spPr>
        <a:xfrm flipV="1">
          <a:off x="3419475" y="13935075"/>
          <a:ext cx="5095875" cy="15430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75</xdr:row>
      <xdr:rowOff>114300</xdr:rowOff>
    </xdr:from>
    <xdr:to>
      <xdr:col>12</xdr:col>
      <xdr:colOff>57150</xdr:colOff>
      <xdr:row>79</xdr:row>
      <xdr:rowOff>142875</xdr:rowOff>
    </xdr:to>
    <xdr:sp>
      <xdr:nvSpPr>
        <xdr:cNvPr id="31" name="直線矢印コネクタ 31"/>
        <xdr:cNvSpPr>
          <a:spLocks/>
        </xdr:cNvSpPr>
      </xdr:nvSpPr>
      <xdr:spPr>
        <a:xfrm flipV="1">
          <a:off x="3419475" y="14154150"/>
          <a:ext cx="504825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65</xdr:row>
      <xdr:rowOff>76200</xdr:rowOff>
    </xdr:from>
    <xdr:ext cx="180975" cy="266700"/>
    <xdr:sp fLocksText="0">
      <xdr:nvSpPr>
        <xdr:cNvPr id="32" name="テキスト ボックス 32"/>
        <xdr:cNvSpPr txBox="1">
          <a:spLocks noChangeArrowheads="1"/>
        </xdr:cNvSpPr>
      </xdr:nvSpPr>
      <xdr:spPr>
        <a:xfrm>
          <a:off x="6572250" y="121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65</xdr:row>
      <xdr:rowOff>180975</xdr:rowOff>
    </xdr:from>
    <xdr:ext cx="4105275" cy="781050"/>
    <xdr:sp>
      <xdr:nvSpPr>
        <xdr:cNvPr id="33" name="テキスト ボックス 33"/>
        <xdr:cNvSpPr txBox="1">
          <a:spLocks noChangeArrowheads="1"/>
        </xdr:cNvSpPr>
      </xdr:nvSpPr>
      <xdr:spPr>
        <a:xfrm>
          <a:off x="2705100" y="12277725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59</xdr:row>
      <xdr:rowOff>57150</xdr:rowOff>
    </xdr:from>
    <xdr:to>
      <xdr:col>4</xdr:col>
      <xdr:colOff>466725</xdr:colOff>
      <xdr:row>110</xdr:row>
      <xdr:rowOff>66675</xdr:rowOff>
    </xdr:to>
    <xdr:sp>
      <xdr:nvSpPr>
        <xdr:cNvPr id="1" name="直線矢印コネクタ 1"/>
        <xdr:cNvSpPr>
          <a:spLocks/>
        </xdr:cNvSpPr>
      </xdr:nvSpPr>
      <xdr:spPr>
        <a:xfrm flipH="1">
          <a:off x="4343400" y="13363575"/>
          <a:ext cx="19050" cy="9725025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2"/>
  <sheetViews>
    <sheetView tabSelected="1"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2.25390625" style="1" customWidth="1"/>
    <col min="2" max="11" width="9.00390625" style="1" customWidth="1"/>
    <col min="12" max="12" width="18.125" style="1" customWidth="1"/>
    <col min="13" max="16384" width="9.00390625" style="1" customWidth="1"/>
  </cols>
  <sheetData>
    <row r="2" ht="15">
      <c r="B2" s="5" t="s">
        <v>99</v>
      </c>
    </row>
    <row r="3" ht="15">
      <c r="B3" s="5" t="s">
        <v>100</v>
      </c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5" thickBot="1"/>
    <row r="16" spans="12:14" ht="15.75" thickBot="1">
      <c r="L16" s="7" t="s">
        <v>101</v>
      </c>
      <c r="M16" s="2">
        <v>9</v>
      </c>
      <c r="N16" s="18" t="s">
        <v>102</v>
      </c>
    </row>
    <row r="17" spans="12:14" ht="15" thickBot="1">
      <c r="L17" s="11" t="s">
        <v>103</v>
      </c>
      <c r="M17" s="2">
        <v>2</v>
      </c>
      <c r="N17" s="19" t="s">
        <v>104</v>
      </c>
    </row>
    <row r="18" spans="12:14" ht="15" thickBot="1">
      <c r="L18" s="6" t="s">
        <v>105</v>
      </c>
      <c r="M18" s="2">
        <v>2</v>
      </c>
      <c r="N18" s="20" t="s">
        <v>104</v>
      </c>
    </row>
    <row r="19" spans="12:14" ht="15" thickBot="1">
      <c r="L19" s="6" t="s">
        <v>106</v>
      </c>
      <c r="M19" s="2">
        <v>525</v>
      </c>
      <c r="N19" s="20" t="s">
        <v>104</v>
      </c>
    </row>
    <row r="20" spans="12:14" ht="15" thickBot="1">
      <c r="L20" s="13" t="s">
        <v>107</v>
      </c>
      <c r="M20" s="2">
        <v>41</v>
      </c>
      <c r="N20" s="21" t="s">
        <v>104</v>
      </c>
    </row>
    <row r="21" spans="12:14" ht="15" thickBot="1">
      <c r="L21" s="11" t="s">
        <v>108</v>
      </c>
      <c r="M21" s="2">
        <v>2</v>
      </c>
      <c r="N21" s="19" t="s">
        <v>109</v>
      </c>
    </row>
    <row r="22" spans="12:14" ht="15" thickBot="1">
      <c r="L22" s="6" t="s">
        <v>110</v>
      </c>
      <c r="M22" s="2">
        <v>2</v>
      </c>
      <c r="N22" s="20" t="s">
        <v>109</v>
      </c>
    </row>
    <row r="23" spans="12:14" ht="15" thickBot="1">
      <c r="L23" s="6" t="s">
        <v>111</v>
      </c>
      <c r="M23" s="2">
        <v>286</v>
      </c>
      <c r="N23" s="20" t="s">
        <v>109</v>
      </c>
    </row>
    <row r="24" spans="12:14" ht="15" thickBot="1">
      <c r="L24" s="14" t="s">
        <v>112</v>
      </c>
      <c r="M24" s="2">
        <v>10</v>
      </c>
      <c r="N24" s="20" t="s">
        <v>109</v>
      </c>
    </row>
    <row r="25" spans="12:14" ht="15" thickBot="1">
      <c r="L25" s="15" t="s">
        <v>113</v>
      </c>
      <c r="M25" s="16">
        <f>1/(M19*M23*1/(M16*1000000))</f>
        <v>59.94005994005993</v>
      </c>
      <c r="N25" s="17" t="s">
        <v>114</v>
      </c>
    </row>
    <row r="26" ht="14.25"/>
    <row r="27" ht="14.25"/>
    <row r="28" ht="14.25"/>
    <row r="29" ht="14.25"/>
    <row r="30" ht="14.25"/>
    <row r="31" ht="14.25"/>
    <row r="32" ht="14.25"/>
    <row r="33" ht="14.25"/>
    <row r="37" ht="14.25"/>
    <row r="38" ht="14.25"/>
    <row r="39" ht="14.25"/>
    <row r="40" ht="14.25"/>
    <row r="41" ht="14.25"/>
    <row r="42" ht="14.25"/>
    <row r="43" ht="14.25"/>
    <row r="44" ht="15" thickBot="1"/>
    <row r="45" spans="12:14" ht="15.75" thickBot="1">
      <c r="L45" s="7" t="s">
        <v>101</v>
      </c>
      <c r="M45" s="2">
        <v>30</v>
      </c>
      <c r="N45" s="22" t="s">
        <v>115</v>
      </c>
    </row>
    <row r="46" spans="12:14" ht="15" thickBot="1">
      <c r="L46" s="11" t="s">
        <v>103</v>
      </c>
      <c r="M46" s="2">
        <v>40</v>
      </c>
      <c r="N46" s="12" t="s">
        <v>104</v>
      </c>
    </row>
    <row r="47" spans="12:14" ht="15" thickBot="1">
      <c r="L47" s="6" t="s">
        <v>105</v>
      </c>
      <c r="M47" s="2">
        <v>88</v>
      </c>
      <c r="N47" s="20" t="s">
        <v>104</v>
      </c>
    </row>
    <row r="48" spans="12:14" ht="15" thickBot="1">
      <c r="L48" s="6" t="s">
        <v>106</v>
      </c>
      <c r="M48" s="2">
        <v>976</v>
      </c>
      <c r="N48" s="20" t="s">
        <v>104</v>
      </c>
    </row>
    <row r="49" spans="12:14" ht="15" thickBot="1">
      <c r="L49" s="13" t="s">
        <v>107</v>
      </c>
      <c r="M49" s="2">
        <v>48</v>
      </c>
      <c r="N49" s="21" t="s">
        <v>104</v>
      </c>
    </row>
    <row r="50" spans="12:14" ht="15" thickBot="1">
      <c r="L50" s="11" t="s">
        <v>108</v>
      </c>
      <c r="M50" s="2">
        <v>13</v>
      </c>
      <c r="N50" s="19" t="s">
        <v>116</v>
      </c>
    </row>
    <row r="51" spans="12:14" ht="15" thickBot="1">
      <c r="L51" s="6" t="s">
        <v>110</v>
      </c>
      <c r="M51" s="2">
        <v>32</v>
      </c>
      <c r="N51" s="20" t="s">
        <v>116</v>
      </c>
    </row>
    <row r="52" spans="12:14" ht="15" thickBot="1">
      <c r="L52" s="6" t="s">
        <v>111</v>
      </c>
      <c r="M52" s="2">
        <v>530</v>
      </c>
      <c r="N52" s="20" t="s">
        <v>116</v>
      </c>
    </row>
    <row r="53" spans="12:14" ht="15" thickBot="1">
      <c r="L53" s="14" t="s">
        <v>112</v>
      </c>
      <c r="M53" s="2">
        <v>4</v>
      </c>
      <c r="N53" s="20" t="s">
        <v>116</v>
      </c>
    </row>
    <row r="54" spans="12:14" ht="15" thickBot="1">
      <c r="L54" s="15" t="s">
        <v>113</v>
      </c>
      <c r="M54" s="16">
        <f>1/(M48*M52*1/(M45*1000000))</f>
        <v>57.99566965666563</v>
      </c>
      <c r="N54" s="17" t="s">
        <v>114</v>
      </c>
    </row>
    <row r="55" ht="14.25"/>
    <row r="56" ht="14.25"/>
    <row r="57" ht="14.25"/>
    <row r="58" ht="14.25"/>
    <row r="59" ht="14.25"/>
    <row r="60" ht="14.25"/>
    <row r="63" ht="18">
      <c r="K63" s="10"/>
    </row>
    <row r="64" ht="18">
      <c r="K64" s="10"/>
    </row>
    <row r="65" ht="14.25"/>
    <row r="66" ht="18">
      <c r="G66" s="10"/>
    </row>
    <row r="67" ht="18">
      <c r="G67" s="10"/>
    </row>
    <row r="68" ht="14.25"/>
    <row r="69" ht="14.25"/>
    <row r="70" ht="14.25"/>
    <row r="71" ht="14.25"/>
    <row r="72" ht="15" thickBot="1"/>
    <row r="73" spans="12:14" ht="15" thickBot="1">
      <c r="L73" s="7" t="s">
        <v>152</v>
      </c>
      <c r="M73" s="2">
        <v>9</v>
      </c>
      <c r="N73" s="9" t="s">
        <v>117</v>
      </c>
    </row>
    <row r="74" spans="12:14" ht="15" thickBot="1">
      <c r="L74" s="11" t="s">
        <v>103</v>
      </c>
      <c r="M74" s="2">
        <v>22</v>
      </c>
      <c r="N74" s="12" t="s">
        <v>118</v>
      </c>
    </row>
    <row r="75" spans="12:14" ht="15" thickBot="1">
      <c r="L75" s="6" t="s">
        <v>105</v>
      </c>
      <c r="M75" s="2">
        <v>22</v>
      </c>
      <c r="N75" s="3" t="s">
        <v>118</v>
      </c>
    </row>
    <row r="76" spans="12:14" ht="15" thickBot="1">
      <c r="L76" s="6" t="s">
        <v>106</v>
      </c>
      <c r="M76" s="2">
        <v>525</v>
      </c>
      <c r="N76" s="3" t="s">
        <v>118</v>
      </c>
    </row>
    <row r="77" spans="12:14" ht="15" thickBot="1">
      <c r="L77" s="13" t="s">
        <v>107</v>
      </c>
      <c r="M77" s="2">
        <v>1</v>
      </c>
      <c r="N77" s="8" t="s">
        <v>118</v>
      </c>
    </row>
    <row r="78" spans="12:14" ht="15" thickBot="1">
      <c r="L78" s="11" t="s">
        <v>108</v>
      </c>
      <c r="M78" s="2">
        <v>8</v>
      </c>
      <c r="N78" s="12" t="s">
        <v>119</v>
      </c>
    </row>
    <row r="79" spans="12:14" ht="15" thickBot="1">
      <c r="L79" s="6" t="s">
        <v>110</v>
      </c>
      <c r="M79" s="2">
        <v>8</v>
      </c>
      <c r="N79" s="3" t="s">
        <v>119</v>
      </c>
    </row>
    <row r="80" spans="12:14" ht="15" thickBot="1">
      <c r="L80" s="6" t="s">
        <v>111</v>
      </c>
      <c r="M80" s="2">
        <v>290</v>
      </c>
      <c r="N80" s="3" t="s">
        <v>119</v>
      </c>
    </row>
    <row r="81" spans="12:14" ht="15" thickBot="1">
      <c r="L81" s="14" t="s">
        <v>112</v>
      </c>
      <c r="M81" s="2">
        <v>2</v>
      </c>
      <c r="N81" s="4" t="s">
        <v>119</v>
      </c>
    </row>
    <row r="82" spans="12:14" ht="15" thickBot="1">
      <c r="L82" s="15" t="s">
        <v>113</v>
      </c>
      <c r="M82" s="16">
        <f>1/(M76*M80*1/(M73*1000000))</f>
        <v>59.11330049261084</v>
      </c>
      <c r="N82" s="17" t="s">
        <v>114</v>
      </c>
    </row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</sheetData>
  <sheetProtection password="DBC7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116"/>
  <sheetViews>
    <sheetView zoomScale="80" zoomScaleNormal="80" zoomScalePageLayoutView="0" workbookViewId="0" topLeftCell="A1">
      <selection activeCell="H90" sqref="H90"/>
    </sheetView>
  </sheetViews>
  <sheetFormatPr defaultColWidth="9.00390625" defaultRowHeight="13.5"/>
  <cols>
    <col min="1" max="1" width="2.25390625" style="27" customWidth="1"/>
    <col min="2" max="2" width="25.25390625" style="27" customWidth="1"/>
    <col min="3" max="3" width="14.625" style="27" bestFit="1" customWidth="1"/>
    <col min="4" max="5" width="9.00390625" style="27" customWidth="1"/>
    <col min="6" max="6" width="16.50390625" style="27" customWidth="1"/>
    <col min="7" max="7" width="25.375" style="27" customWidth="1"/>
    <col min="8" max="8" width="6.25390625" style="27" customWidth="1"/>
    <col min="9" max="9" width="7.50390625" style="27" customWidth="1"/>
    <col min="10" max="10" width="6.625" style="27" customWidth="1"/>
    <col min="11" max="11" width="10.375" style="27" customWidth="1"/>
    <col min="12" max="12" width="6.625" style="27" customWidth="1"/>
    <col min="13" max="13" width="9.75390625" style="27" customWidth="1"/>
    <col min="14" max="14" width="10.25390625" style="27" customWidth="1"/>
    <col min="15" max="15" width="9.00390625" style="27" hidden="1" customWidth="1"/>
    <col min="16" max="16" width="11.50390625" style="27" hidden="1" customWidth="1"/>
    <col min="17" max="17" width="11.75390625" style="27" customWidth="1"/>
    <col min="18" max="18" width="10.00390625" style="27" customWidth="1"/>
    <col min="19" max="19" width="9.00390625" style="27" customWidth="1"/>
    <col min="20" max="32" width="9.00390625" style="27" hidden="1" customWidth="1"/>
    <col min="33" max="54" width="9.00390625" style="27" customWidth="1"/>
    <col min="55" max="16384" width="9.00390625" style="27" customWidth="1"/>
  </cols>
  <sheetData>
    <row r="2" spans="2:6" ht="21">
      <c r="B2" s="26" t="s">
        <v>164</v>
      </c>
      <c r="F2" s="145" t="s">
        <v>198</v>
      </c>
    </row>
    <row r="3" ht="21" thickBot="1">
      <c r="B3" s="26"/>
    </row>
    <row r="4" ht="18.75" thickBot="1">
      <c r="B4" s="141" t="s">
        <v>89</v>
      </c>
    </row>
    <row r="5" ht="18">
      <c r="B5" s="28" t="s">
        <v>90</v>
      </c>
    </row>
    <row r="6" ht="18">
      <c r="B6" s="29" t="s">
        <v>91</v>
      </c>
    </row>
    <row r="7" ht="18">
      <c r="B7" s="143"/>
    </row>
    <row r="8" ht="18">
      <c r="B8" s="30" t="s">
        <v>81</v>
      </c>
    </row>
    <row r="9" ht="18">
      <c r="B9" s="30" t="s">
        <v>92</v>
      </c>
    </row>
    <row r="10" ht="18">
      <c r="B10" s="30" t="s">
        <v>165</v>
      </c>
    </row>
    <row r="11" ht="18">
      <c r="B11" s="30" t="s">
        <v>93</v>
      </c>
    </row>
    <row r="12" ht="18">
      <c r="B12" s="30" t="s">
        <v>95</v>
      </c>
    </row>
    <row r="13" ht="18">
      <c r="B13" s="30" t="s">
        <v>94</v>
      </c>
    </row>
    <row r="14" ht="18">
      <c r="B14" s="30" t="s">
        <v>166</v>
      </c>
    </row>
    <row r="15" ht="18">
      <c r="B15" s="30" t="s">
        <v>96</v>
      </c>
    </row>
    <row r="16" ht="18">
      <c r="B16" s="30" t="s">
        <v>167</v>
      </c>
    </row>
    <row r="17" ht="18">
      <c r="B17" s="30" t="s">
        <v>97</v>
      </c>
    </row>
    <row r="18" ht="18">
      <c r="B18" s="30" t="s">
        <v>178</v>
      </c>
    </row>
    <row r="19" ht="18">
      <c r="B19" s="30" t="s">
        <v>170</v>
      </c>
    </row>
    <row r="20" ht="18">
      <c r="B20" s="30" t="s">
        <v>171</v>
      </c>
    </row>
    <row r="21" spans="2:8" ht="18">
      <c r="B21" s="30" t="s">
        <v>193</v>
      </c>
      <c r="H21" s="30"/>
    </row>
    <row r="22" spans="2:8" ht="18">
      <c r="B22" s="30" t="s">
        <v>195</v>
      </c>
      <c r="H22" s="30"/>
    </row>
    <row r="23" ht="18">
      <c r="H23" s="30"/>
    </row>
    <row r="24" spans="2:8" ht="18">
      <c r="B24" s="30"/>
      <c r="H24" s="30"/>
    </row>
    <row r="25" ht="18">
      <c r="H25" s="30"/>
    </row>
    <row r="28" spans="2:17" ht="15" thickBot="1">
      <c r="B28" s="31" t="s">
        <v>82</v>
      </c>
      <c r="G28" s="31" t="s">
        <v>86</v>
      </c>
      <c r="L28" s="31" t="s">
        <v>87</v>
      </c>
      <c r="Q28" s="27" t="s">
        <v>3</v>
      </c>
    </row>
    <row r="29" spans="2:18" ht="16.5" thickBot="1">
      <c r="B29" s="32" t="s">
        <v>23</v>
      </c>
      <c r="C29" s="33" t="s">
        <v>1</v>
      </c>
      <c r="D29" s="32"/>
      <c r="E29" s="34"/>
      <c r="G29" s="35" t="s">
        <v>17</v>
      </c>
      <c r="H29" s="23">
        <v>30</v>
      </c>
      <c r="I29" s="140" t="s">
        <v>194</v>
      </c>
      <c r="J29" s="36"/>
      <c r="K29" s="36"/>
      <c r="L29" s="37" t="s">
        <v>77</v>
      </c>
      <c r="M29" s="38"/>
      <c r="N29" s="38"/>
      <c r="O29" s="38"/>
      <c r="P29" s="39"/>
      <c r="Q29" s="23">
        <v>24</v>
      </c>
      <c r="R29" s="31" t="s">
        <v>163</v>
      </c>
    </row>
    <row r="30" spans="2:11" ht="15" thickBot="1">
      <c r="B30" s="35" t="s">
        <v>98</v>
      </c>
      <c r="C30" s="23">
        <v>800</v>
      </c>
      <c r="D30" s="40" t="s">
        <v>2</v>
      </c>
      <c r="E30" s="34"/>
      <c r="G30" s="35" t="s">
        <v>5</v>
      </c>
      <c r="H30" s="23">
        <v>40</v>
      </c>
      <c r="I30" s="40" t="s">
        <v>15</v>
      </c>
      <c r="J30" s="34"/>
      <c r="K30" s="34"/>
    </row>
    <row r="31" spans="2:11" ht="15" thickBot="1">
      <c r="B31" s="35" t="s">
        <v>0</v>
      </c>
      <c r="C31" s="25">
        <v>480</v>
      </c>
      <c r="D31" s="40" t="s">
        <v>2</v>
      </c>
      <c r="E31" s="34"/>
      <c r="G31" s="35" t="s">
        <v>4</v>
      </c>
      <c r="H31" s="23">
        <v>88</v>
      </c>
      <c r="I31" s="40" t="s">
        <v>15</v>
      </c>
      <c r="J31" s="34"/>
      <c r="K31" s="34"/>
    </row>
    <row r="32" spans="7:12" ht="15" thickBot="1">
      <c r="G32" s="35" t="s">
        <v>11</v>
      </c>
      <c r="H32" s="23">
        <v>928</v>
      </c>
      <c r="I32" s="40" t="s">
        <v>15</v>
      </c>
      <c r="J32" s="34"/>
      <c r="K32" s="34"/>
      <c r="L32" s="41" t="s">
        <v>88</v>
      </c>
    </row>
    <row r="33" spans="2:17" ht="16.5" thickBot="1">
      <c r="B33" s="31" t="s">
        <v>83</v>
      </c>
      <c r="G33" s="42" t="s">
        <v>13</v>
      </c>
      <c r="H33" s="23">
        <v>48</v>
      </c>
      <c r="I33" s="40" t="s">
        <v>15</v>
      </c>
      <c r="J33" s="41" t="s">
        <v>196</v>
      </c>
      <c r="K33" s="34"/>
      <c r="L33" s="37" t="s">
        <v>172</v>
      </c>
      <c r="M33" s="38"/>
      <c r="N33" s="38"/>
      <c r="O33" s="43" t="s">
        <v>12</v>
      </c>
      <c r="P33" s="44"/>
      <c r="Q33" s="45" t="s">
        <v>175</v>
      </c>
    </row>
    <row r="34" spans="2:19" ht="16.5" thickBot="1">
      <c r="B34" s="35" t="s">
        <v>18</v>
      </c>
      <c r="C34" s="23">
        <v>0</v>
      </c>
      <c r="D34" s="31" t="s">
        <v>38</v>
      </c>
      <c r="G34" s="35" t="s">
        <v>6</v>
      </c>
      <c r="H34" s="23">
        <v>13</v>
      </c>
      <c r="I34" s="40" t="s">
        <v>16</v>
      </c>
      <c r="J34" s="34"/>
      <c r="K34" s="34"/>
      <c r="L34" s="46">
        <f>O34/Q34</f>
        <v>1</v>
      </c>
      <c r="M34" s="47"/>
      <c r="N34" s="46" t="s">
        <v>3</v>
      </c>
      <c r="O34" s="48">
        <f>Q29</f>
        <v>24</v>
      </c>
      <c r="P34" s="49"/>
      <c r="Q34" s="24">
        <v>24</v>
      </c>
      <c r="R34" s="50" t="s">
        <v>168</v>
      </c>
      <c r="S34" s="50"/>
    </row>
    <row r="35" spans="3:19" ht="16.5" thickBot="1">
      <c r="C35" s="27" t="s">
        <v>43</v>
      </c>
      <c r="E35" s="31"/>
      <c r="G35" s="35" t="s">
        <v>7</v>
      </c>
      <c r="H35" s="23">
        <v>32</v>
      </c>
      <c r="I35" s="40" t="s">
        <v>16</v>
      </c>
      <c r="J35" s="34"/>
      <c r="K35" s="34"/>
      <c r="L35" s="37" t="s">
        <v>169</v>
      </c>
      <c r="M35" s="38"/>
      <c r="N35" s="38"/>
      <c r="O35" s="37" t="s">
        <v>26</v>
      </c>
      <c r="P35" s="51"/>
      <c r="Q35" s="52" t="s">
        <v>176</v>
      </c>
      <c r="R35" s="53"/>
      <c r="S35" s="53"/>
    </row>
    <row r="36" spans="3:19" ht="15" thickBot="1">
      <c r="C36" s="27" t="s">
        <v>179</v>
      </c>
      <c r="G36" s="35" t="s">
        <v>9</v>
      </c>
      <c r="H36" s="23">
        <v>525</v>
      </c>
      <c r="I36" s="40" t="s">
        <v>16</v>
      </c>
      <c r="J36" s="34"/>
      <c r="K36" s="34"/>
      <c r="L36" s="54">
        <f>P36*Q36*O36</f>
        <v>180</v>
      </c>
      <c r="M36" s="55"/>
      <c r="N36" s="46" t="s">
        <v>3</v>
      </c>
      <c r="O36" s="46">
        <f>L34</f>
        <v>1</v>
      </c>
      <c r="P36" s="35">
        <v>2</v>
      </c>
      <c r="Q36" s="24">
        <v>90</v>
      </c>
      <c r="R36" s="50" t="s">
        <v>32</v>
      </c>
      <c r="S36" s="50"/>
    </row>
    <row r="37" spans="7:19" ht="15.75" thickBot="1">
      <c r="G37" s="42" t="s">
        <v>14</v>
      </c>
      <c r="H37" s="23">
        <v>4</v>
      </c>
      <c r="I37" s="40" t="s">
        <v>16</v>
      </c>
      <c r="J37" s="41" t="s">
        <v>196</v>
      </c>
      <c r="K37" s="56"/>
      <c r="L37" s="137" t="s">
        <v>174</v>
      </c>
      <c r="M37" s="138"/>
      <c r="N37" s="139"/>
      <c r="O37" s="57" t="s">
        <v>78</v>
      </c>
      <c r="P37" s="58"/>
      <c r="Q37" s="59" t="s">
        <v>177</v>
      </c>
      <c r="S37" s="53"/>
    </row>
    <row r="38" spans="2:19" ht="15" thickBot="1">
      <c r="B38" s="31" t="s">
        <v>84</v>
      </c>
      <c r="G38" s="32" t="s">
        <v>8</v>
      </c>
      <c r="H38" s="60">
        <f>1/(H32*H36*1/(H29*1000000))</f>
        <v>61.576354679802954</v>
      </c>
      <c r="I38" s="32" t="s">
        <v>10</v>
      </c>
      <c r="J38" s="34"/>
      <c r="K38" s="34"/>
      <c r="L38" s="142">
        <f>L36/Q38</f>
        <v>90</v>
      </c>
      <c r="M38" s="40"/>
      <c r="N38" s="46" t="s">
        <v>3</v>
      </c>
      <c r="O38" s="61">
        <f>L36</f>
        <v>180</v>
      </c>
      <c r="P38" s="62"/>
      <c r="Q38" s="24">
        <v>2</v>
      </c>
      <c r="R38" s="63" t="s">
        <v>31</v>
      </c>
      <c r="S38" s="50"/>
    </row>
    <row r="39" spans="2:19" ht="15.75" thickBot="1">
      <c r="B39" s="35" t="s">
        <v>39</v>
      </c>
      <c r="C39" s="23">
        <v>0</v>
      </c>
      <c r="D39" s="31" t="s">
        <v>44</v>
      </c>
      <c r="L39" s="64" t="s">
        <v>173</v>
      </c>
      <c r="M39" s="65"/>
      <c r="N39" s="65"/>
      <c r="O39" s="66" t="s">
        <v>21</v>
      </c>
      <c r="P39" s="67"/>
      <c r="Q39" s="52"/>
      <c r="R39" s="53"/>
      <c r="S39" s="53"/>
    </row>
    <row r="40" spans="2:19" ht="15" thickBot="1">
      <c r="B40" s="68"/>
      <c r="C40" s="34" t="s">
        <v>40</v>
      </c>
      <c r="D40" s="69"/>
      <c r="E40" s="70"/>
      <c r="G40" s="35" t="s">
        <v>160</v>
      </c>
      <c r="H40" s="23">
        <v>2</v>
      </c>
      <c r="L40" s="71">
        <f>O40/P40</f>
        <v>30</v>
      </c>
      <c r="M40" s="72"/>
      <c r="N40" s="46" t="s">
        <v>3</v>
      </c>
      <c r="O40" s="32">
        <f>L38</f>
        <v>90</v>
      </c>
      <c r="P40" s="35">
        <f>VLOOKUP(Q40,AC55:AD56,2)</f>
        <v>3</v>
      </c>
      <c r="Q40" s="24">
        <v>1</v>
      </c>
      <c r="R40" s="50" t="s">
        <v>79</v>
      </c>
      <c r="S40" s="50"/>
    </row>
    <row r="41" spans="2:9" ht="14.25">
      <c r="B41" s="73"/>
      <c r="C41" s="34" t="s">
        <v>41</v>
      </c>
      <c r="D41" s="34"/>
      <c r="E41" s="74"/>
      <c r="G41" s="68"/>
      <c r="H41" s="34" t="s">
        <v>156</v>
      </c>
      <c r="I41" s="75"/>
    </row>
    <row r="42" spans="2:9" ht="14.25">
      <c r="B42" s="76"/>
      <c r="C42" s="77" t="s">
        <v>42</v>
      </c>
      <c r="D42" s="77"/>
      <c r="E42" s="78"/>
      <c r="G42" s="76"/>
      <c r="H42" s="77" t="s">
        <v>157</v>
      </c>
      <c r="I42" s="78"/>
    </row>
    <row r="43" spans="10:12" ht="15" thickBot="1">
      <c r="J43" s="79"/>
      <c r="K43" s="79"/>
      <c r="L43" s="79"/>
    </row>
    <row r="44" spans="7:42" ht="15.75" thickBot="1">
      <c r="G44" s="35" t="s">
        <v>161</v>
      </c>
      <c r="H44" s="23">
        <v>1</v>
      </c>
      <c r="J44" s="58"/>
      <c r="K44" s="58"/>
      <c r="L44" s="79"/>
      <c r="AL44" s="80"/>
      <c r="AM44" s="80"/>
      <c r="AN44" s="80"/>
      <c r="AO44" s="80"/>
      <c r="AP44" s="80"/>
    </row>
    <row r="45" spans="7:42" ht="16.5" customHeight="1" thickBot="1">
      <c r="G45" s="68" t="s">
        <v>162</v>
      </c>
      <c r="H45" s="23">
        <v>1</v>
      </c>
      <c r="J45" s="79"/>
      <c r="K45" s="53"/>
      <c r="L45" s="50"/>
      <c r="M45" s="81"/>
      <c r="X45" s="50"/>
      <c r="Y45" s="50"/>
      <c r="Z45" s="50"/>
      <c r="AA45" s="50"/>
      <c r="AB45" s="50"/>
      <c r="AC45" s="50"/>
      <c r="AD45" s="50"/>
      <c r="AF45" s="50"/>
      <c r="AG45" s="50"/>
      <c r="AH45" s="50"/>
      <c r="AI45" s="50"/>
      <c r="AJ45" s="50"/>
      <c r="AK45" s="50"/>
      <c r="AL45" s="82"/>
      <c r="AM45" s="80"/>
      <c r="AN45" s="80"/>
      <c r="AO45" s="80"/>
      <c r="AP45" s="80"/>
    </row>
    <row r="46" spans="7:42" ht="15">
      <c r="G46" s="68"/>
      <c r="H46" s="34" t="s">
        <v>158</v>
      </c>
      <c r="I46" s="75"/>
      <c r="J46" s="58"/>
      <c r="K46" s="83"/>
      <c r="L46" s="53"/>
      <c r="M46" s="53"/>
      <c r="X46" s="53"/>
      <c r="Y46" s="53"/>
      <c r="Z46" s="53"/>
      <c r="AA46" s="53"/>
      <c r="AB46" s="53"/>
      <c r="AC46" s="53"/>
      <c r="AD46" s="53"/>
      <c r="AF46" s="53"/>
      <c r="AG46" s="53"/>
      <c r="AH46" s="53"/>
      <c r="AI46" s="53"/>
      <c r="AJ46" s="53"/>
      <c r="AK46" s="53"/>
      <c r="AL46" s="80"/>
      <c r="AM46" s="80"/>
      <c r="AN46" s="80"/>
      <c r="AO46" s="80"/>
      <c r="AP46" s="80"/>
    </row>
    <row r="47" spans="2:42" ht="15.75" customHeight="1">
      <c r="B47" s="79"/>
      <c r="C47" s="79"/>
      <c r="D47" s="79"/>
      <c r="E47" s="84"/>
      <c r="F47" s="85"/>
      <c r="G47" s="76"/>
      <c r="H47" s="77" t="s">
        <v>159</v>
      </c>
      <c r="I47" s="78"/>
      <c r="J47" s="79"/>
      <c r="K47" s="53"/>
      <c r="L47" s="50"/>
      <c r="M47" s="50"/>
      <c r="X47" s="50"/>
      <c r="Y47" s="50"/>
      <c r="Z47" s="50"/>
      <c r="AA47" s="50"/>
      <c r="AB47" s="50"/>
      <c r="AC47" s="50"/>
      <c r="AD47" s="50"/>
      <c r="AF47" s="50"/>
      <c r="AG47" s="50"/>
      <c r="AH47" s="50"/>
      <c r="AI47" s="50"/>
      <c r="AJ47" s="50"/>
      <c r="AK47" s="50"/>
      <c r="AL47" s="80"/>
      <c r="AM47" s="80"/>
      <c r="AN47" s="80"/>
      <c r="AO47" s="80"/>
      <c r="AP47" s="80"/>
    </row>
    <row r="48" spans="2:42" ht="18.75" customHeight="1">
      <c r="B48" s="79"/>
      <c r="C48" s="79"/>
      <c r="D48" s="79"/>
      <c r="E48" s="86"/>
      <c r="F48" s="87"/>
      <c r="G48" s="88"/>
      <c r="H48" s="88"/>
      <c r="I48" s="88"/>
      <c r="J48" s="58"/>
      <c r="K48" s="83"/>
      <c r="L48" s="53"/>
      <c r="M48" s="53"/>
      <c r="X48" s="53"/>
      <c r="Y48" s="53"/>
      <c r="Z48" s="53"/>
      <c r="AA48" s="53"/>
      <c r="AB48" s="53"/>
      <c r="AC48" s="53"/>
      <c r="AD48" s="53"/>
      <c r="AF48" s="53"/>
      <c r="AG48" s="53"/>
      <c r="AH48" s="53"/>
      <c r="AI48" s="53"/>
      <c r="AJ48" s="53"/>
      <c r="AK48" s="53"/>
      <c r="AL48" s="80"/>
      <c r="AM48" s="80"/>
      <c r="AN48" s="80"/>
      <c r="AO48" s="80"/>
      <c r="AP48" s="80"/>
    </row>
    <row r="49" spans="2:41" ht="15.75" customHeight="1">
      <c r="B49" s="31" t="s">
        <v>85</v>
      </c>
      <c r="G49" s="89"/>
      <c r="H49" s="89"/>
      <c r="I49" s="90"/>
      <c r="J49" s="79"/>
      <c r="K49" s="53"/>
      <c r="L49" s="50"/>
      <c r="M49" s="50"/>
      <c r="X49" s="50"/>
      <c r="Y49" s="50"/>
      <c r="Z49" s="50"/>
      <c r="AA49" s="50"/>
      <c r="AB49" s="50"/>
      <c r="AC49" s="50"/>
      <c r="AD49" s="50"/>
      <c r="AF49" s="50"/>
      <c r="AG49" s="50"/>
      <c r="AH49" s="50"/>
      <c r="AI49" s="50"/>
      <c r="AJ49" s="50"/>
      <c r="AK49" s="50"/>
      <c r="AL49" s="82"/>
      <c r="AM49" s="80"/>
      <c r="AN49" s="80"/>
      <c r="AO49" s="80"/>
    </row>
    <row r="50" spans="2:42" ht="16.5" thickBot="1">
      <c r="B50" s="35" t="s">
        <v>197</v>
      </c>
      <c r="C50" s="144">
        <f>Q36</f>
        <v>90</v>
      </c>
      <c r="D50" s="36"/>
      <c r="G50" s="91"/>
      <c r="H50" s="88"/>
      <c r="I50" s="88"/>
      <c r="J50" s="58"/>
      <c r="K50" s="83"/>
      <c r="L50" s="53"/>
      <c r="M50" s="53"/>
      <c r="X50" s="53"/>
      <c r="Y50" s="53"/>
      <c r="Z50" s="53"/>
      <c r="AA50" s="53"/>
      <c r="AB50" s="53"/>
      <c r="AC50" s="53"/>
      <c r="AD50" s="53"/>
      <c r="AE50" s="34"/>
      <c r="AF50" s="53"/>
      <c r="AG50" s="53"/>
      <c r="AH50" s="53"/>
      <c r="AI50" s="53"/>
      <c r="AJ50" s="53"/>
      <c r="AK50" s="53"/>
      <c r="AO50" s="80"/>
      <c r="AP50" s="80"/>
    </row>
    <row r="51" spans="2:41" ht="15.75" thickBot="1">
      <c r="B51" s="35" t="s">
        <v>22</v>
      </c>
      <c r="C51" s="23">
        <v>3</v>
      </c>
      <c r="E51" s="31" t="s">
        <v>53</v>
      </c>
      <c r="F51" s="31"/>
      <c r="G51" s="92"/>
      <c r="H51" s="92"/>
      <c r="I51" s="90"/>
      <c r="J51" s="79"/>
      <c r="K51" s="53"/>
      <c r="L51" s="50"/>
      <c r="M51" s="50"/>
      <c r="X51" s="50"/>
      <c r="Y51" s="50"/>
      <c r="Z51" s="50"/>
      <c r="AA51" s="50"/>
      <c r="AB51" s="50"/>
      <c r="AC51" s="50"/>
      <c r="AD51" s="50"/>
      <c r="AF51" s="50"/>
      <c r="AG51" s="50"/>
      <c r="AH51" s="50"/>
      <c r="AI51" s="50"/>
      <c r="AJ51" s="50"/>
      <c r="AK51" s="50"/>
      <c r="AO51" s="80"/>
    </row>
    <row r="52" spans="2:41" ht="15.75" thickBot="1">
      <c r="B52" s="76" t="s">
        <v>57</v>
      </c>
      <c r="C52" s="23">
        <v>3</v>
      </c>
      <c r="E52" s="31" t="s">
        <v>63</v>
      </c>
      <c r="G52" s="79"/>
      <c r="H52" s="79"/>
      <c r="I52" s="79"/>
      <c r="J52" s="79"/>
      <c r="K52" s="79"/>
      <c r="L52" s="79"/>
      <c r="AF52" s="34"/>
      <c r="AG52" s="34"/>
      <c r="AH52" s="34"/>
      <c r="AI52" s="34"/>
      <c r="AJ52" s="34"/>
      <c r="AK52" s="34"/>
      <c r="AO52" s="80"/>
    </row>
    <row r="53" spans="2:41" ht="29.25" thickBot="1">
      <c r="B53" s="135" t="s">
        <v>190</v>
      </c>
      <c r="C53" s="23">
        <v>4096</v>
      </c>
      <c r="AF53" s="34"/>
      <c r="AG53" s="34"/>
      <c r="AH53" s="34"/>
      <c r="AI53" s="34"/>
      <c r="AJ53" s="34"/>
      <c r="AK53" s="34"/>
      <c r="AO53" s="80"/>
    </row>
    <row r="54" spans="2:41" ht="29.25" thickBot="1">
      <c r="B54" s="135" t="s">
        <v>191</v>
      </c>
      <c r="C54" s="23">
        <v>64</v>
      </c>
      <c r="D54" s="27" t="s">
        <v>184</v>
      </c>
      <c r="AF54" s="34"/>
      <c r="AG54" s="34"/>
      <c r="AH54" s="34"/>
      <c r="AI54" s="34"/>
      <c r="AJ54" s="34"/>
      <c r="AK54" s="34"/>
      <c r="AO54" s="80"/>
    </row>
    <row r="55" spans="2:41" ht="15.75" thickBot="1">
      <c r="B55" s="32" t="s">
        <v>186</v>
      </c>
      <c r="C55" s="136">
        <f>C54*0.001/C53*1000000</f>
        <v>15.625</v>
      </c>
      <c r="D55" s="27" t="s">
        <v>187</v>
      </c>
      <c r="AC55" s="31">
        <v>1</v>
      </c>
      <c r="AD55" s="31">
        <v>3</v>
      </c>
      <c r="AF55" s="34"/>
      <c r="AG55" s="34"/>
      <c r="AH55" s="34"/>
      <c r="AI55" s="34"/>
      <c r="AJ55" s="34"/>
      <c r="AK55" s="34"/>
      <c r="AO55" s="80"/>
    </row>
    <row r="56" spans="2:41" ht="15.75" thickBot="1">
      <c r="B56" s="32" t="s">
        <v>189</v>
      </c>
      <c r="C56" s="23">
        <v>768</v>
      </c>
      <c r="E56" s="31" t="s">
        <v>185</v>
      </c>
      <c r="AC56" s="31">
        <v>2</v>
      </c>
      <c r="AD56" s="31">
        <v>2</v>
      </c>
      <c r="AE56" s="50"/>
      <c r="AO56" s="80"/>
    </row>
    <row r="57" spans="2:41" ht="28.5">
      <c r="B57" s="134" t="s">
        <v>188</v>
      </c>
      <c r="C57" s="136">
        <f>1/C50/1000000*C56*1000000</f>
        <v>8.533333333333333</v>
      </c>
      <c r="D57" s="27" t="s">
        <v>187</v>
      </c>
      <c r="E57" s="31" t="s">
        <v>192</v>
      </c>
      <c r="Z57" s="79"/>
      <c r="AA57" s="79"/>
      <c r="AE57" s="50"/>
      <c r="AO57" s="80"/>
    </row>
    <row r="58" spans="11:41" ht="15">
      <c r="K58" s="93"/>
      <c r="L58" s="94"/>
      <c r="M58" s="93"/>
      <c r="Z58" s="79"/>
      <c r="AA58" s="79"/>
      <c r="AE58" s="50"/>
      <c r="AO58" s="80"/>
    </row>
    <row r="59" spans="6:41" ht="25.5">
      <c r="F59" s="104" t="s">
        <v>153</v>
      </c>
      <c r="G59" s="105"/>
      <c r="H59" s="105"/>
      <c r="I59" s="105"/>
      <c r="J59" s="105"/>
      <c r="K59" s="105"/>
      <c r="Z59" s="79"/>
      <c r="AA59" s="79"/>
      <c r="AE59" s="53"/>
      <c r="AO59" s="80"/>
    </row>
    <row r="60" spans="3:41" ht="15">
      <c r="C60" s="79"/>
      <c r="D60" s="79"/>
      <c r="E60" s="79"/>
      <c r="F60" s="157" t="s">
        <v>120</v>
      </c>
      <c r="G60" s="158"/>
      <c r="H60" s="159"/>
      <c r="I60" s="166" t="s">
        <v>19</v>
      </c>
      <c r="J60" s="166"/>
      <c r="K60" s="167" t="s">
        <v>154</v>
      </c>
      <c r="W60" s="95" t="s">
        <v>20</v>
      </c>
      <c r="X60" s="96"/>
      <c r="Y60" s="97"/>
      <c r="AA60" s="97"/>
      <c r="AB60" s="31">
        <v>1000</v>
      </c>
      <c r="AE60" s="50"/>
      <c r="AF60" s="50"/>
      <c r="AG60" s="50"/>
      <c r="AH60" s="50"/>
      <c r="AI60" s="50"/>
      <c r="AJ60" s="50"/>
      <c r="AK60" s="50"/>
      <c r="AO60" s="80"/>
    </row>
    <row r="61" spans="3:41" ht="15">
      <c r="C61" s="79"/>
      <c r="D61" s="79"/>
      <c r="E61" s="79"/>
      <c r="F61" s="160"/>
      <c r="G61" s="161"/>
      <c r="H61" s="162"/>
      <c r="I61" s="166"/>
      <c r="J61" s="166"/>
      <c r="K61" s="168"/>
      <c r="W61" s="170"/>
      <c r="X61" s="170"/>
      <c r="Y61" s="98"/>
      <c r="AA61" s="97"/>
      <c r="AB61" s="31">
        <f>Q40-1</f>
        <v>0</v>
      </c>
      <c r="AE61" s="53"/>
      <c r="AF61" s="53"/>
      <c r="AG61" s="53"/>
      <c r="AH61" s="53"/>
      <c r="AI61" s="53"/>
      <c r="AJ61" s="53"/>
      <c r="AK61" s="53"/>
      <c r="AO61" s="80"/>
    </row>
    <row r="62" spans="3:41" ht="15.75" thickBot="1">
      <c r="C62" s="79"/>
      <c r="D62" s="79"/>
      <c r="E62" s="79"/>
      <c r="F62" s="163"/>
      <c r="G62" s="164"/>
      <c r="H62" s="165"/>
      <c r="I62" s="166"/>
      <c r="J62" s="166"/>
      <c r="K62" s="169"/>
      <c r="W62" s="171"/>
      <c r="X62" s="171"/>
      <c r="Y62" s="98"/>
      <c r="AA62" s="97"/>
      <c r="AB62" s="31">
        <f>AB60+AB61</f>
        <v>1000</v>
      </c>
      <c r="AE62" s="63"/>
      <c r="AF62" s="50"/>
      <c r="AG62" s="50"/>
      <c r="AH62" s="50"/>
      <c r="AI62" s="50"/>
      <c r="AJ62" s="50"/>
      <c r="AK62" s="50"/>
      <c r="AO62" s="80"/>
    </row>
    <row r="63" spans="3:37" ht="15.75" thickBot="1">
      <c r="C63" s="36"/>
      <c r="D63" s="79"/>
      <c r="E63" s="79"/>
      <c r="F63" s="106" t="s">
        <v>121</v>
      </c>
      <c r="G63" s="107"/>
      <c r="H63" s="108"/>
      <c r="I63" s="109" t="s">
        <v>24</v>
      </c>
      <c r="J63" s="110"/>
      <c r="K63" s="111" t="str">
        <f>CONCATENATE(W63,"h")</f>
        <v>17h</v>
      </c>
      <c r="W63" s="172" t="str">
        <f>RIGHT(DEC2HEX(Q34-1,4),2)</f>
        <v>17</v>
      </c>
      <c r="X63" s="173"/>
      <c r="Y63" s="97" t="s">
        <v>80</v>
      </c>
      <c r="AA63" s="97"/>
      <c r="AB63" s="31">
        <v>20</v>
      </c>
      <c r="AC63" s="31"/>
      <c r="AD63" s="31">
        <v>0</v>
      </c>
      <c r="AE63" s="53"/>
      <c r="AF63" s="53"/>
      <c r="AG63" s="53"/>
      <c r="AH63" s="53"/>
      <c r="AI63" s="53"/>
      <c r="AJ63" s="53"/>
      <c r="AK63" s="53"/>
    </row>
    <row r="64" spans="3:37" ht="15.75" customHeight="1" thickBot="1">
      <c r="C64" s="36"/>
      <c r="D64" s="79"/>
      <c r="E64" s="79"/>
      <c r="F64" s="106" t="s">
        <v>122</v>
      </c>
      <c r="G64" s="112"/>
      <c r="H64" s="108"/>
      <c r="I64" s="174" t="s">
        <v>25</v>
      </c>
      <c r="J64" s="174"/>
      <c r="K64" s="111" t="str">
        <f>CONCATENATE(W64,X64,"h")</f>
        <v>51h</v>
      </c>
      <c r="W64" s="125">
        <f>VLOOKUP(L36,AB63:AD66,3)</f>
        <v>5</v>
      </c>
      <c r="X64" s="126">
        <v>1</v>
      </c>
      <c r="Y64" s="97" t="s">
        <v>80</v>
      </c>
      <c r="AB64" s="31">
        <v>50</v>
      </c>
      <c r="AC64" s="31" t="s">
        <v>3</v>
      </c>
      <c r="AD64" s="31">
        <v>0</v>
      </c>
      <c r="AE64" s="50"/>
      <c r="AF64" s="63"/>
      <c r="AG64" s="63"/>
      <c r="AH64" s="63"/>
      <c r="AI64" s="63"/>
      <c r="AJ64" s="63"/>
      <c r="AK64" s="63"/>
    </row>
    <row r="65" spans="3:37" ht="15.75" customHeight="1" thickBot="1">
      <c r="C65" s="36"/>
      <c r="D65" s="79"/>
      <c r="E65" s="79"/>
      <c r="F65" s="106" t="s">
        <v>123</v>
      </c>
      <c r="G65" s="112"/>
      <c r="H65" s="108"/>
      <c r="I65" s="174" t="s">
        <v>27</v>
      </c>
      <c r="J65" s="174"/>
      <c r="K65" s="111" t="str">
        <f>CONCATENATE(W65,X65,"h")</f>
        <v>01h</v>
      </c>
      <c r="N65" s="99"/>
      <c r="W65" s="127">
        <v>0</v>
      </c>
      <c r="X65" s="126">
        <f>Q38-1</f>
        <v>1</v>
      </c>
      <c r="Y65" s="97" t="s">
        <v>80</v>
      </c>
      <c r="AB65" s="31">
        <v>102</v>
      </c>
      <c r="AC65" s="31"/>
      <c r="AD65" s="31">
        <v>4</v>
      </c>
      <c r="AF65" s="53"/>
      <c r="AG65" s="53"/>
      <c r="AH65" s="53"/>
      <c r="AI65" s="53"/>
      <c r="AJ65" s="53"/>
      <c r="AK65" s="53"/>
    </row>
    <row r="66" spans="3:37" ht="15.75" customHeight="1" thickBot="1">
      <c r="C66" s="36"/>
      <c r="D66" s="79"/>
      <c r="E66" s="79"/>
      <c r="F66" s="106" t="s">
        <v>124</v>
      </c>
      <c r="G66" s="112"/>
      <c r="H66" s="108"/>
      <c r="I66" s="174" t="s">
        <v>28</v>
      </c>
      <c r="J66" s="174"/>
      <c r="K66" s="111" t="str">
        <f>CONCATENATE(W66,"h")</f>
        <v>08h</v>
      </c>
      <c r="N66" s="99"/>
      <c r="W66" s="175" t="s">
        <v>155</v>
      </c>
      <c r="X66" s="176"/>
      <c r="Y66" s="97" t="s">
        <v>80</v>
      </c>
      <c r="AB66" s="31">
        <v>140</v>
      </c>
      <c r="AC66" s="31"/>
      <c r="AD66" s="31">
        <v>5</v>
      </c>
      <c r="AF66" s="50"/>
      <c r="AG66" s="50"/>
      <c r="AH66" s="50"/>
      <c r="AI66" s="50"/>
      <c r="AJ66" s="50"/>
      <c r="AK66" s="50"/>
    </row>
    <row r="67" spans="3:25" ht="15.75" thickBot="1">
      <c r="C67" s="36"/>
      <c r="D67" s="79"/>
      <c r="E67" s="79"/>
      <c r="F67" s="106" t="s">
        <v>125</v>
      </c>
      <c r="G67" s="112"/>
      <c r="H67" s="108"/>
      <c r="I67" s="177" t="s">
        <v>29</v>
      </c>
      <c r="J67" s="177"/>
      <c r="K67" s="111" t="str">
        <f>CONCATENATE(W67,"h")</f>
        <v>59h</v>
      </c>
      <c r="W67" s="172" t="str">
        <f>RIGHT(DEC2HEX(Q36-1,4),2)</f>
        <v>59</v>
      </c>
      <c r="X67" s="173"/>
      <c r="Y67" s="97" t="s">
        <v>80</v>
      </c>
    </row>
    <row r="68" spans="3:25" ht="15.75" thickBot="1">
      <c r="C68" s="36"/>
      <c r="D68" s="79"/>
      <c r="E68" s="79"/>
      <c r="F68" s="113" t="s">
        <v>126</v>
      </c>
      <c r="G68" s="114"/>
      <c r="H68" s="115"/>
      <c r="I68" s="178" t="s">
        <v>30</v>
      </c>
      <c r="J68" s="179"/>
      <c r="K68" s="111" t="str">
        <f>CONCATENATE(W68,X68,"h")</f>
        <v>80h</v>
      </c>
      <c r="N68" s="100"/>
      <c r="W68" s="128" t="str">
        <f>BIN2HEX(AB62)</f>
        <v>8</v>
      </c>
      <c r="X68" s="126">
        <v>0</v>
      </c>
      <c r="Y68" s="97" t="s">
        <v>80</v>
      </c>
    </row>
    <row r="69" spans="3:25" ht="15" thickBot="1">
      <c r="C69" s="79"/>
      <c r="D69" s="79"/>
      <c r="E69" s="79"/>
      <c r="F69" s="106" t="s">
        <v>121</v>
      </c>
      <c r="G69" s="112"/>
      <c r="H69" s="108"/>
      <c r="I69" s="178" t="s">
        <v>24</v>
      </c>
      <c r="J69" s="179"/>
      <c r="K69" s="111" t="str">
        <f>CONCATENATE(W69,"h")</f>
        <v>97h</v>
      </c>
      <c r="N69" s="101"/>
      <c r="W69" s="180" t="str">
        <f>BIN2HEX(AB72)</f>
        <v>97</v>
      </c>
      <c r="X69" s="181"/>
      <c r="Y69" s="97" t="s">
        <v>80</v>
      </c>
    </row>
    <row r="70" spans="3:14" ht="14.25">
      <c r="C70" s="79"/>
      <c r="D70" s="79"/>
      <c r="E70" s="79"/>
      <c r="F70" s="116"/>
      <c r="G70" s="114"/>
      <c r="H70" s="116"/>
      <c r="I70" s="182"/>
      <c r="J70" s="182"/>
      <c r="K70" s="117"/>
      <c r="N70" s="92"/>
    </row>
    <row r="71" spans="3:28" ht="14.25">
      <c r="C71" s="79"/>
      <c r="D71" s="79"/>
      <c r="E71" s="79"/>
      <c r="F71" s="106" t="s">
        <v>127</v>
      </c>
      <c r="G71" s="112"/>
      <c r="H71" s="108"/>
      <c r="I71" s="178" t="s">
        <v>33</v>
      </c>
      <c r="J71" s="179"/>
      <c r="K71" s="111" t="str">
        <f>CONCATENATE(W71,X71,"h")</f>
        <v>01h</v>
      </c>
      <c r="N71" s="92"/>
      <c r="W71" s="129">
        <v>0</v>
      </c>
      <c r="X71" s="130">
        <v>1</v>
      </c>
      <c r="Y71" s="97" t="s">
        <v>80</v>
      </c>
      <c r="AB71" s="31" t="str">
        <f>HEX2BIN(W63)</f>
        <v>10111</v>
      </c>
    </row>
    <row r="72" spans="2:28" ht="15" thickBot="1">
      <c r="B72" s="79"/>
      <c r="C72" s="79"/>
      <c r="D72" s="79"/>
      <c r="E72" s="79"/>
      <c r="F72" s="116"/>
      <c r="G72" s="114"/>
      <c r="H72" s="116"/>
      <c r="I72" s="182"/>
      <c r="J72" s="182"/>
      <c r="K72" s="105"/>
      <c r="N72" s="92"/>
      <c r="AB72" s="31">
        <f>10000000+AB71</f>
        <v>10010111</v>
      </c>
    </row>
    <row r="73" spans="2:25" ht="15" thickBot="1">
      <c r="B73" s="102"/>
      <c r="C73" s="79"/>
      <c r="D73" s="79"/>
      <c r="E73" s="79"/>
      <c r="F73" s="106" t="s">
        <v>128</v>
      </c>
      <c r="G73" s="112"/>
      <c r="H73" s="108"/>
      <c r="I73" s="174" t="s">
        <v>34</v>
      </c>
      <c r="J73" s="174"/>
      <c r="K73" s="111" t="str">
        <f>CONCATENATE(W73,X73,"h")</f>
        <v>00h</v>
      </c>
      <c r="N73" s="97"/>
      <c r="W73" s="127">
        <v>0</v>
      </c>
      <c r="X73" s="126">
        <f>BIN2DEC(AB77+AB75)</f>
        <v>0</v>
      </c>
      <c r="Y73" s="97" t="s">
        <v>80</v>
      </c>
    </row>
    <row r="74" spans="2:42" ht="15.75" thickBot="1">
      <c r="B74" s="79"/>
      <c r="C74" s="79"/>
      <c r="D74" s="79"/>
      <c r="E74" s="79"/>
      <c r="F74" s="113" t="s">
        <v>129</v>
      </c>
      <c r="G74" s="114"/>
      <c r="H74" s="118"/>
      <c r="I74" s="174" t="s">
        <v>35</v>
      </c>
      <c r="J74" s="174"/>
      <c r="K74" s="111" t="str">
        <f aca="true" t="shared" si="0" ref="K74:K82">CONCATENATE(W74,"h")</f>
        <v>63h</v>
      </c>
      <c r="N74" s="92"/>
      <c r="W74" s="172" t="str">
        <f>RIGHT(DEC2HEX(C30/8-1,4),2)</f>
        <v>63</v>
      </c>
      <c r="X74" s="173"/>
      <c r="Y74" s="97" t="s">
        <v>80</v>
      </c>
      <c r="AL74" s="82"/>
      <c r="AM74" s="80"/>
      <c r="AN74" s="80"/>
      <c r="AO74" s="80"/>
      <c r="AP74" s="80"/>
    </row>
    <row r="75" spans="2:42" ht="15.75" thickBot="1">
      <c r="B75" s="79"/>
      <c r="C75" s="79"/>
      <c r="D75" s="79"/>
      <c r="E75" s="79"/>
      <c r="F75" s="106" t="s">
        <v>130</v>
      </c>
      <c r="G75" s="112"/>
      <c r="H75" s="110"/>
      <c r="I75" s="174" t="s">
        <v>36</v>
      </c>
      <c r="J75" s="174"/>
      <c r="K75" s="111" t="str">
        <f t="shared" si="0"/>
        <v>3Fh</v>
      </c>
      <c r="L75" s="41" t="s">
        <v>180</v>
      </c>
      <c r="N75" s="131"/>
      <c r="W75" s="172" t="str">
        <f>RIGHT(DEC2HEX((H32-C30)/2-1,4),2)</f>
        <v>3F</v>
      </c>
      <c r="X75" s="173"/>
      <c r="Y75" s="97" t="s">
        <v>80</v>
      </c>
      <c r="AB75" s="31" t="str">
        <f>DEC2BIN(C34)</f>
        <v>0</v>
      </c>
      <c r="AL75" s="80"/>
      <c r="AM75" s="80"/>
      <c r="AN75" s="80"/>
      <c r="AO75" s="80"/>
      <c r="AP75" s="80"/>
    </row>
    <row r="76" spans="2:42" ht="15.75" thickBot="1">
      <c r="B76" s="79"/>
      <c r="C76" s="79"/>
      <c r="D76" s="79"/>
      <c r="E76" s="79"/>
      <c r="F76" s="113" t="s">
        <v>182</v>
      </c>
      <c r="G76" s="114"/>
      <c r="H76" s="118"/>
      <c r="I76" s="174" t="s">
        <v>37</v>
      </c>
      <c r="J76" s="174"/>
      <c r="K76" s="111" t="str">
        <f t="shared" si="0"/>
        <v>DFh</v>
      </c>
      <c r="L76" s="41" t="s">
        <v>181</v>
      </c>
      <c r="N76" s="94"/>
      <c r="W76" s="172" t="str">
        <f>RIGHT(DEC2HEX(C31-1,4),2)</f>
        <v>DF</v>
      </c>
      <c r="X76" s="173"/>
      <c r="Y76" s="97" t="s">
        <v>80</v>
      </c>
      <c r="AB76" s="31" t="str">
        <f>DEC2BIN(C39)</f>
        <v>0</v>
      </c>
      <c r="AL76" s="80"/>
      <c r="AM76" s="80"/>
      <c r="AN76" s="80"/>
      <c r="AO76" s="80"/>
      <c r="AP76" s="80"/>
    </row>
    <row r="77" spans="2:42" ht="15.75" thickBot="1">
      <c r="B77" s="79"/>
      <c r="C77" s="79"/>
      <c r="D77" s="79"/>
      <c r="E77" s="79"/>
      <c r="F77" s="106" t="s">
        <v>131</v>
      </c>
      <c r="G77" s="112"/>
      <c r="H77" s="110"/>
      <c r="I77" s="174" t="s">
        <v>45</v>
      </c>
      <c r="J77" s="174"/>
      <c r="K77" s="111" t="str">
        <f t="shared" si="0"/>
        <v>01h</v>
      </c>
      <c r="N77" s="93"/>
      <c r="W77" s="172" t="str">
        <f>LEFT(DEC2HEX(C31-1,4),2)</f>
        <v>01</v>
      </c>
      <c r="X77" s="173"/>
      <c r="Y77" s="97" t="s">
        <v>80</v>
      </c>
      <c r="AB77" s="31" t="str">
        <f>AB76&amp;0</f>
        <v>00</v>
      </c>
      <c r="AL77" s="80"/>
      <c r="AM77" s="80"/>
      <c r="AN77" s="80"/>
      <c r="AO77" s="80"/>
      <c r="AP77" s="80"/>
    </row>
    <row r="78" spans="3:41" ht="15.75" thickBot="1">
      <c r="C78" s="79"/>
      <c r="D78" s="79"/>
      <c r="E78" s="79"/>
      <c r="F78" s="113" t="s">
        <v>132</v>
      </c>
      <c r="G78" s="114"/>
      <c r="H78" s="118"/>
      <c r="I78" s="174" t="s">
        <v>46</v>
      </c>
      <c r="J78" s="174"/>
      <c r="K78" s="111" t="str">
        <f t="shared" si="0"/>
        <v>15h</v>
      </c>
      <c r="N78" s="97"/>
      <c r="W78" s="172" t="str">
        <f>RIGHT(DEC2HEX((H36-C31)/2-1,4),2)</f>
        <v>15</v>
      </c>
      <c r="X78" s="173"/>
      <c r="Y78" s="97" t="s">
        <v>80</v>
      </c>
      <c r="AL78" s="82"/>
      <c r="AM78" s="80"/>
      <c r="AN78" s="80"/>
      <c r="AO78" s="80"/>
    </row>
    <row r="79" spans="3:42" ht="15.75" thickBot="1">
      <c r="C79" s="79"/>
      <c r="D79" s="79"/>
      <c r="E79" s="79"/>
      <c r="F79" s="106" t="s">
        <v>133</v>
      </c>
      <c r="G79" s="112"/>
      <c r="H79" s="110"/>
      <c r="I79" s="174" t="s">
        <v>47</v>
      </c>
      <c r="J79" s="174"/>
      <c r="K79" s="111" t="str">
        <f t="shared" si="0"/>
        <v>2Fh</v>
      </c>
      <c r="N79" s="93"/>
      <c r="W79" s="172" t="str">
        <f>RIGHT(DEC2HEX(H33-1+(H45-1)*128,4),2)</f>
        <v>2F</v>
      </c>
      <c r="X79" s="173"/>
      <c r="Y79" s="97" t="s">
        <v>80</v>
      </c>
      <c r="AO79" s="80"/>
      <c r="AP79" s="80"/>
    </row>
    <row r="80" spans="3:43" ht="15.75" thickBot="1">
      <c r="C80" s="79"/>
      <c r="D80" s="79"/>
      <c r="E80" s="79"/>
      <c r="F80" s="113" t="s">
        <v>134</v>
      </c>
      <c r="G80" s="114"/>
      <c r="H80" s="118"/>
      <c r="I80" s="174" t="s">
        <v>48</v>
      </c>
      <c r="J80" s="174"/>
      <c r="K80" s="111" t="str">
        <f t="shared" si="0"/>
        <v>28h</v>
      </c>
      <c r="N80" s="93"/>
      <c r="W80" s="172" t="str">
        <f>RIGHT(DEC2HEX(H30,4),2)</f>
        <v>28</v>
      </c>
      <c r="X80" s="173"/>
      <c r="Y80" s="97" t="s">
        <v>80</v>
      </c>
      <c r="AC80" s="31">
        <v>1</v>
      </c>
      <c r="AD80" s="31" t="s">
        <v>59</v>
      </c>
      <c r="AE80" s="31">
        <v>20</v>
      </c>
      <c r="AO80" s="80"/>
      <c r="AQ80" s="100"/>
    </row>
    <row r="81" spans="3:43" ht="15.75" thickBot="1">
      <c r="C81" s="79"/>
      <c r="D81" s="79"/>
      <c r="E81" s="79"/>
      <c r="F81" s="106" t="s">
        <v>183</v>
      </c>
      <c r="G81" s="112"/>
      <c r="H81" s="110"/>
      <c r="I81" s="174" t="s">
        <v>49</v>
      </c>
      <c r="J81" s="174"/>
      <c r="K81" s="111" t="str">
        <f t="shared" si="0"/>
        <v>03h</v>
      </c>
      <c r="N81" s="93"/>
      <c r="W81" s="172" t="str">
        <f>RIGHT(DEC2HEX(H37-1+(H44-1)*128,4),2)</f>
        <v>03</v>
      </c>
      <c r="X81" s="173"/>
      <c r="Y81" s="97" t="s">
        <v>80</v>
      </c>
      <c r="AC81" s="31">
        <v>2</v>
      </c>
      <c r="AD81" s="31" t="s">
        <v>58</v>
      </c>
      <c r="AE81" s="31">
        <v>40</v>
      </c>
      <c r="AO81" s="80"/>
      <c r="AQ81" s="100"/>
    </row>
    <row r="82" spans="3:43" ht="15.75" thickBot="1">
      <c r="C82" s="79"/>
      <c r="D82" s="79"/>
      <c r="E82" s="79"/>
      <c r="F82" s="113" t="s">
        <v>135</v>
      </c>
      <c r="G82" s="114"/>
      <c r="H82" s="118"/>
      <c r="I82" s="174" t="s">
        <v>50</v>
      </c>
      <c r="J82" s="174"/>
      <c r="K82" s="111" t="str">
        <f t="shared" si="0"/>
        <v>0Dh</v>
      </c>
      <c r="P82" s="87"/>
      <c r="W82" s="172" t="str">
        <f>RIGHT(DEC2HEX(H34,4),2)</f>
        <v>0D</v>
      </c>
      <c r="X82" s="173"/>
      <c r="Y82" s="97" t="s">
        <v>80</v>
      </c>
      <c r="AC82" s="31">
        <v>3</v>
      </c>
      <c r="AD82" s="31" t="s">
        <v>60</v>
      </c>
      <c r="AE82" s="31">
        <v>50</v>
      </c>
      <c r="AO82" s="80"/>
      <c r="AQ82" s="100"/>
    </row>
    <row r="83" spans="3:43" ht="15">
      <c r="C83" s="79"/>
      <c r="D83" s="79"/>
      <c r="E83" s="79"/>
      <c r="F83" s="106" t="s">
        <v>136</v>
      </c>
      <c r="G83" s="112"/>
      <c r="H83" s="108"/>
      <c r="I83" s="174" t="s">
        <v>51</v>
      </c>
      <c r="J83" s="174"/>
      <c r="K83" s="111" t="str">
        <f>CONCATENATE(W83,X83,"h")</f>
        <v>80h</v>
      </c>
      <c r="N83" s="93"/>
      <c r="W83" s="133">
        <f>(H40-1)*8</f>
        <v>8</v>
      </c>
      <c r="X83" s="132">
        <v>0</v>
      </c>
      <c r="Y83" s="97" t="s">
        <v>80</v>
      </c>
      <c r="AC83" s="31">
        <v>4</v>
      </c>
      <c r="AD83" s="31" t="s">
        <v>61</v>
      </c>
      <c r="AE83" s="31">
        <v>60</v>
      </c>
      <c r="AO83" s="80"/>
      <c r="AQ83" s="100"/>
    </row>
    <row r="84" spans="3:43" ht="15.75" thickBot="1">
      <c r="C84" s="79"/>
      <c r="D84" s="79"/>
      <c r="E84" s="79"/>
      <c r="F84" s="116"/>
      <c r="G84" s="114"/>
      <c r="H84" s="116"/>
      <c r="I84" s="105"/>
      <c r="J84" s="105"/>
      <c r="K84" s="105"/>
      <c r="N84" s="93"/>
      <c r="AC84" s="31">
        <v>5</v>
      </c>
      <c r="AD84" s="31" t="s">
        <v>62</v>
      </c>
      <c r="AE84" s="31">
        <v>70</v>
      </c>
      <c r="AO84" s="80"/>
      <c r="AQ84" s="100"/>
    </row>
    <row r="85" spans="3:43" ht="15.75" thickBot="1">
      <c r="C85" s="79"/>
      <c r="D85" s="79"/>
      <c r="E85" s="79"/>
      <c r="F85" s="106" t="s">
        <v>137</v>
      </c>
      <c r="G85" s="112"/>
      <c r="H85" s="108"/>
      <c r="I85" s="174" t="s">
        <v>52</v>
      </c>
      <c r="J85" s="174"/>
      <c r="K85" s="111" t="str">
        <f>CONCATENATE(W85,X85,"h")</f>
        <v>03h</v>
      </c>
      <c r="N85" s="93"/>
      <c r="W85" s="127">
        <v>0</v>
      </c>
      <c r="X85" s="126">
        <f>C51</f>
        <v>3</v>
      </c>
      <c r="Y85" s="97" t="s">
        <v>80</v>
      </c>
      <c r="AO85" s="80"/>
      <c r="AQ85" s="100"/>
    </row>
    <row r="86" spans="3:43" ht="15">
      <c r="C86" s="79"/>
      <c r="D86" s="79"/>
      <c r="E86" s="79"/>
      <c r="F86" s="113" t="s">
        <v>138</v>
      </c>
      <c r="G86" s="114"/>
      <c r="H86" s="115"/>
      <c r="I86" s="174" t="s">
        <v>54</v>
      </c>
      <c r="J86" s="174"/>
      <c r="K86" s="111" t="str">
        <f>CONCATENATE(W86,"h")</f>
        <v>00h</v>
      </c>
      <c r="N86" s="93"/>
      <c r="W86" s="183" t="str">
        <f>RIGHT(DEC2HEX(C56,4),2)</f>
        <v>00</v>
      </c>
      <c r="X86" s="184"/>
      <c r="Y86" s="97" t="s">
        <v>80</v>
      </c>
      <c r="AO86" s="80"/>
      <c r="AQ86" s="100"/>
    </row>
    <row r="87" spans="3:43" ht="15" thickBot="1">
      <c r="C87" s="79"/>
      <c r="D87" s="79"/>
      <c r="E87" s="79"/>
      <c r="F87" s="106" t="s">
        <v>139</v>
      </c>
      <c r="G87" s="112"/>
      <c r="H87" s="108"/>
      <c r="I87" s="174" t="s">
        <v>55</v>
      </c>
      <c r="J87" s="174"/>
      <c r="K87" s="111" t="str">
        <f>CONCATENATE(W87,"h")</f>
        <v>03h</v>
      </c>
      <c r="N87" s="88"/>
      <c r="W87" s="183" t="str">
        <f>LEFT(DEC2HEX(C56,4),2)</f>
        <v>03</v>
      </c>
      <c r="X87" s="184"/>
      <c r="Y87" s="97" t="s">
        <v>80</v>
      </c>
      <c r="AL87" s="93"/>
      <c r="AQ87" s="100"/>
    </row>
    <row r="88" spans="3:43" ht="15" thickBot="1">
      <c r="C88" s="79"/>
      <c r="D88" s="79"/>
      <c r="E88" s="79"/>
      <c r="F88" s="119" t="s">
        <v>140</v>
      </c>
      <c r="G88" s="120"/>
      <c r="H88" s="121"/>
      <c r="I88" s="174" t="s">
        <v>56</v>
      </c>
      <c r="J88" s="174"/>
      <c r="K88" s="111" t="str">
        <f>CONCATENATE(W88,"h")</f>
        <v>50h</v>
      </c>
      <c r="N88" s="88"/>
      <c r="W88" s="172">
        <f>VLOOKUP(C52,AC80:AE84,3)</f>
        <v>50</v>
      </c>
      <c r="X88" s="173"/>
      <c r="Y88" s="97" t="s">
        <v>80</v>
      </c>
      <c r="AL88" s="93"/>
      <c r="AQ88" s="100"/>
    </row>
    <row r="89" spans="3:43" ht="14.25">
      <c r="C89" s="79"/>
      <c r="D89" s="79"/>
      <c r="E89" s="79"/>
      <c r="F89" s="116"/>
      <c r="G89" s="114"/>
      <c r="H89" s="116"/>
      <c r="I89" s="105"/>
      <c r="J89" s="105"/>
      <c r="K89" s="105"/>
      <c r="N89" s="88"/>
      <c r="AL89" s="93"/>
      <c r="AP89" s="185"/>
      <c r="AQ89" s="185"/>
    </row>
    <row r="90" spans="3:38" ht="14.25">
      <c r="C90" s="79"/>
      <c r="D90" s="79"/>
      <c r="E90" s="79"/>
      <c r="F90" s="106" t="s">
        <v>127</v>
      </c>
      <c r="G90" s="112"/>
      <c r="H90" s="108"/>
      <c r="I90" s="178" t="s">
        <v>33</v>
      </c>
      <c r="J90" s="179"/>
      <c r="K90" s="111" t="str">
        <f>CONCATENATE(W90,"h")</f>
        <v>E8h</v>
      </c>
      <c r="N90" s="103"/>
      <c r="W90" s="186" t="s">
        <v>64</v>
      </c>
      <c r="X90" s="187"/>
      <c r="Y90" s="97" t="s">
        <v>80</v>
      </c>
      <c r="AL90" s="93"/>
    </row>
    <row r="91" spans="3:38" ht="14.25">
      <c r="C91" s="79"/>
      <c r="D91" s="79"/>
      <c r="E91" s="79"/>
      <c r="F91" s="113" t="s">
        <v>127</v>
      </c>
      <c r="G91" s="114"/>
      <c r="H91" s="115"/>
      <c r="I91" s="178" t="s">
        <v>33</v>
      </c>
      <c r="J91" s="179"/>
      <c r="K91" s="111" t="str">
        <f>CONCATENATE(W91,X91,"h")</f>
        <v>00h</v>
      </c>
      <c r="N91" s="103"/>
      <c r="W91" s="129">
        <v>0</v>
      </c>
      <c r="X91" s="130">
        <v>0</v>
      </c>
      <c r="Y91" s="97" t="s">
        <v>80</v>
      </c>
      <c r="AL91" s="93"/>
    </row>
    <row r="92" spans="3:38" ht="14.25">
      <c r="C92" s="79"/>
      <c r="D92" s="79"/>
      <c r="E92" s="79"/>
      <c r="F92" s="106" t="s">
        <v>127</v>
      </c>
      <c r="G92" s="112"/>
      <c r="H92" s="108"/>
      <c r="I92" s="178" t="s">
        <v>33</v>
      </c>
      <c r="J92" s="179"/>
      <c r="K92" s="111" t="str">
        <f>CONCATENATE(W92,X92,"h")</f>
        <v>01h</v>
      </c>
      <c r="N92" s="93"/>
      <c r="W92" s="129">
        <v>0</v>
      </c>
      <c r="X92" s="130">
        <v>1</v>
      </c>
      <c r="Y92" s="97" t="s">
        <v>80</v>
      </c>
      <c r="AL92" s="93"/>
    </row>
    <row r="93" spans="3:38" ht="14.25">
      <c r="C93" s="79"/>
      <c r="D93" s="79"/>
      <c r="E93" s="79"/>
      <c r="F93" s="116"/>
      <c r="G93" s="114"/>
      <c r="H93" s="116"/>
      <c r="I93" s="105"/>
      <c r="J93" s="105"/>
      <c r="K93" s="105"/>
      <c r="N93" s="93"/>
      <c r="W93" s="31"/>
      <c r="X93" s="87"/>
      <c r="AL93" s="93"/>
    </row>
    <row r="94" spans="3:38" ht="14.25">
      <c r="C94" s="79"/>
      <c r="D94" s="79"/>
      <c r="E94" s="79"/>
      <c r="F94" s="106" t="s">
        <v>141</v>
      </c>
      <c r="G94" s="112"/>
      <c r="H94" s="108"/>
      <c r="I94" s="178" t="s">
        <v>65</v>
      </c>
      <c r="J94" s="179"/>
      <c r="K94" s="111" t="str">
        <f>CONCATENATE(W94,X94,"h")</f>
        <v>82h</v>
      </c>
      <c r="N94" s="93"/>
      <c r="W94" s="129">
        <v>8</v>
      </c>
      <c r="X94" s="130">
        <v>2</v>
      </c>
      <c r="Y94" s="97" t="s">
        <v>80</v>
      </c>
      <c r="AL94" s="93"/>
    </row>
    <row r="95" spans="3:38" ht="14.25">
      <c r="C95" s="79"/>
      <c r="D95" s="79"/>
      <c r="E95" s="79"/>
      <c r="F95" s="116"/>
      <c r="G95" s="114"/>
      <c r="H95" s="116"/>
      <c r="I95" s="105"/>
      <c r="J95" s="105"/>
      <c r="K95" s="105"/>
      <c r="N95" s="93"/>
      <c r="AL95" s="93"/>
    </row>
    <row r="96" spans="3:38" ht="14.25">
      <c r="C96" s="79"/>
      <c r="D96" s="79"/>
      <c r="E96" s="79"/>
      <c r="F96" s="106" t="s">
        <v>142</v>
      </c>
      <c r="G96" s="112"/>
      <c r="H96" s="108"/>
      <c r="I96" s="178" t="s">
        <v>66</v>
      </c>
      <c r="J96" s="179"/>
      <c r="K96" s="111" t="str">
        <f>CONCATENATE(W96,X96,"h")</f>
        <v>00h</v>
      </c>
      <c r="N96" s="93"/>
      <c r="W96" s="129">
        <v>0</v>
      </c>
      <c r="X96" s="130">
        <v>0</v>
      </c>
      <c r="Y96" s="97" t="s">
        <v>80</v>
      </c>
      <c r="AL96" s="93"/>
    </row>
    <row r="97" spans="3:38" ht="14.25">
      <c r="C97" s="79"/>
      <c r="D97" s="79"/>
      <c r="E97" s="79"/>
      <c r="F97" s="113" t="s">
        <v>143</v>
      </c>
      <c r="G97" s="114"/>
      <c r="H97" s="115"/>
      <c r="I97" s="178" t="s">
        <v>67</v>
      </c>
      <c r="J97" s="179"/>
      <c r="K97" s="111" t="str">
        <f>CONCATENATE(W97,X97,"h")</f>
        <v>00h</v>
      </c>
      <c r="N97" s="93"/>
      <c r="W97" s="129">
        <v>0</v>
      </c>
      <c r="X97" s="130">
        <v>0</v>
      </c>
      <c r="Y97" s="97" t="s">
        <v>80</v>
      </c>
      <c r="AL97" s="93"/>
    </row>
    <row r="98" spans="3:38" ht="14.25">
      <c r="C98" s="79"/>
      <c r="D98" s="79"/>
      <c r="E98" s="79"/>
      <c r="F98" s="106" t="s">
        <v>144</v>
      </c>
      <c r="G98" s="112"/>
      <c r="H98" s="108"/>
      <c r="I98" s="178" t="s">
        <v>68</v>
      </c>
      <c r="J98" s="179"/>
      <c r="K98" s="111" t="str">
        <f>CONCATENATE(W98,X98,"h")</f>
        <v>00h</v>
      </c>
      <c r="N98" s="93"/>
      <c r="W98" s="129">
        <v>0</v>
      </c>
      <c r="X98" s="130">
        <v>0</v>
      </c>
      <c r="Y98" s="97" t="s">
        <v>80</v>
      </c>
      <c r="AL98" s="93"/>
    </row>
    <row r="99" spans="3:38" ht="14.25">
      <c r="C99" s="79"/>
      <c r="D99" s="79"/>
      <c r="E99" s="79"/>
      <c r="F99" s="119" t="s">
        <v>145</v>
      </c>
      <c r="G99" s="120"/>
      <c r="H99" s="121"/>
      <c r="I99" s="178" t="s">
        <v>69</v>
      </c>
      <c r="J99" s="179"/>
      <c r="K99" s="111" t="str">
        <f>CONCATENATE(W99,X99,"h")</f>
        <v>00h</v>
      </c>
      <c r="W99" s="129">
        <v>0</v>
      </c>
      <c r="X99" s="130">
        <v>0</v>
      </c>
      <c r="Y99" s="97" t="s">
        <v>80</v>
      </c>
      <c r="AL99" s="93"/>
    </row>
    <row r="100" spans="3:38" ht="15" thickBot="1">
      <c r="C100" s="79"/>
      <c r="D100" s="79"/>
      <c r="E100" s="79"/>
      <c r="F100" s="116"/>
      <c r="G100" s="114"/>
      <c r="H100" s="116"/>
      <c r="I100" s="105"/>
      <c r="J100" s="105"/>
      <c r="K100" s="105"/>
      <c r="AL100" s="93"/>
    </row>
    <row r="101" spans="3:38" ht="15" thickBot="1">
      <c r="C101" s="79"/>
      <c r="D101" s="79"/>
      <c r="E101" s="79"/>
      <c r="F101" s="106" t="s">
        <v>146</v>
      </c>
      <c r="G101" s="112"/>
      <c r="H101" s="108"/>
      <c r="I101" s="174" t="s">
        <v>70</v>
      </c>
      <c r="J101" s="174"/>
      <c r="K101" s="111" t="str">
        <f>CONCATENATE(W101,X101,"h")</f>
        <v>C6h</v>
      </c>
      <c r="W101" s="172" t="str">
        <f>RIGHT(DEC2HEX(C30/4-2,4),2)</f>
        <v>C6</v>
      </c>
      <c r="X101" s="173"/>
      <c r="Y101" s="97" t="s">
        <v>80</v>
      </c>
      <c r="AL101" s="93"/>
    </row>
    <row r="102" spans="3:38" ht="15" thickBot="1">
      <c r="C102" s="79"/>
      <c r="D102" s="79"/>
      <c r="E102" s="79"/>
      <c r="F102" s="106" t="s">
        <v>147</v>
      </c>
      <c r="G102" s="112"/>
      <c r="H102" s="108"/>
      <c r="I102" s="174" t="s">
        <v>71</v>
      </c>
      <c r="J102" s="174"/>
      <c r="K102" s="111" t="str">
        <f>CONCATENATE(W102,X102,"h")</f>
        <v>77h</v>
      </c>
      <c r="W102" s="172" t="str">
        <f>BIN2HEX(AF103,2)</f>
        <v>77</v>
      </c>
      <c r="X102" s="173"/>
      <c r="Y102" s="97" t="s">
        <v>80</v>
      </c>
      <c r="AB102" s="31" t="str">
        <f>DEC2HEX(C31-1,4)</f>
        <v>01DF</v>
      </c>
      <c r="AC102" s="31" t="str">
        <f>RIGHT(AB102,1)</f>
        <v>F</v>
      </c>
      <c r="AD102" s="31" t="str">
        <f>HEX2BIN(AC102,4)</f>
        <v>1111</v>
      </c>
      <c r="AE102" s="31" t="str">
        <f>LEFT(AD102,2)</f>
        <v>11</v>
      </c>
      <c r="AF102" s="31" t="str">
        <f>RIGHT(AD102,2)</f>
        <v>11</v>
      </c>
      <c r="AL102" s="93"/>
    </row>
    <row r="103" spans="3:38" ht="15" thickBot="1">
      <c r="C103" s="79"/>
      <c r="D103" s="79"/>
      <c r="E103" s="79"/>
      <c r="F103" s="106" t="s">
        <v>148</v>
      </c>
      <c r="G103" s="112"/>
      <c r="H103" s="108"/>
      <c r="I103" s="174" t="s">
        <v>72</v>
      </c>
      <c r="J103" s="174"/>
      <c r="K103" s="111" t="str">
        <f>CONCATENATE(W103,X103,"h")</f>
        <v>03h</v>
      </c>
      <c r="W103" s="172" t="str">
        <f>BIN2HEX(AF102,2)</f>
        <v>03</v>
      </c>
      <c r="X103" s="173"/>
      <c r="Y103" s="97" t="s">
        <v>80</v>
      </c>
      <c r="AB103" s="31"/>
      <c r="AC103" s="31" t="str">
        <f>LEFT(AB102,3)</f>
        <v>01D</v>
      </c>
      <c r="AD103" s="31" t="str">
        <f>HEX2BIN(AC103,8)</f>
        <v>00011101</v>
      </c>
      <c r="AE103" s="31"/>
      <c r="AF103" s="31" t="str">
        <f>CONCATENATE(AD103,AE102)</f>
        <v>0001110111</v>
      </c>
      <c r="AL103" s="93"/>
    </row>
    <row r="104" spans="3:38" ht="14.25">
      <c r="C104" s="79"/>
      <c r="D104" s="79"/>
      <c r="E104" s="79"/>
      <c r="F104" s="116"/>
      <c r="G104" s="114"/>
      <c r="H104" s="116"/>
      <c r="I104" s="105"/>
      <c r="J104" s="105"/>
      <c r="K104" s="105"/>
      <c r="AL104" s="93"/>
    </row>
    <row r="105" spans="3:38" ht="15">
      <c r="C105" s="58"/>
      <c r="D105" s="79"/>
      <c r="E105" s="79"/>
      <c r="F105" s="116"/>
      <c r="G105" s="114"/>
      <c r="H105" s="116"/>
      <c r="I105" s="122" t="s">
        <v>73</v>
      </c>
      <c r="J105" s="105"/>
      <c r="K105" s="105"/>
      <c r="AL105" s="93"/>
    </row>
    <row r="106" spans="3:38" ht="14.25">
      <c r="C106" s="58"/>
      <c r="D106" s="79"/>
      <c r="E106" s="79"/>
      <c r="F106" s="116"/>
      <c r="G106" s="114"/>
      <c r="H106" s="116"/>
      <c r="I106" s="105"/>
      <c r="J106" s="105"/>
      <c r="K106" s="105"/>
      <c r="AL106" s="93"/>
    </row>
    <row r="107" spans="3:38" ht="14.25">
      <c r="C107" s="79"/>
      <c r="D107" s="79"/>
      <c r="E107" s="79"/>
      <c r="F107" s="106" t="s">
        <v>149</v>
      </c>
      <c r="G107" s="112"/>
      <c r="H107" s="108"/>
      <c r="I107" s="178" t="s">
        <v>74</v>
      </c>
      <c r="J107" s="179"/>
      <c r="K107" s="111" t="str">
        <f>CONCATENATE(W107,X107,"h")</f>
        <v>00h</v>
      </c>
      <c r="W107" s="129">
        <v>0</v>
      </c>
      <c r="X107" s="130">
        <v>0</v>
      </c>
      <c r="Y107" s="97" t="s">
        <v>80</v>
      </c>
      <c r="AL107" s="93"/>
    </row>
    <row r="108" spans="3:38" ht="15">
      <c r="C108" s="79"/>
      <c r="D108" s="79"/>
      <c r="E108" s="79"/>
      <c r="F108" s="116"/>
      <c r="G108" s="123"/>
      <c r="H108" s="116"/>
      <c r="I108" s="124"/>
      <c r="J108" s="124"/>
      <c r="K108" s="105"/>
      <c r="W108" s="31"/>
      <c r="X108" s="31"/>
      <c r="AL108" s="93"/>
    </row>
    <row r="109" spans="3:38" ht="14.25">
      <c r="C109" s="79"/>
      <c r="D109" s="79"/>
      <c r="E109" s="79"/>
      <c r="F109" s="106" t="s">
        <v>150</v>
      </c>
      <c r="G109" s="107"/>
      <c r="H109" s="108"/>
      <c r="I109" s="178" t="s">
        <v>75</v>
      </c>
      <c r="J109" s="179"/>
      <c r="K109" s="111" t="str">
        <f>CONCATENATE(W109,X109,"h")</f>
        <v>01h</v>
      </c>
      <c r="W109" s="129">
        <v>0</v>
      </c>
      <c r="X109" s="130">
        <v>1</v>
      </c>
      <c r="Y109" s="97" t="s">
        <v>80</v>
      </c>
      <c r="AL109" s="93"/>
    </row>
    <row r="110" spans="3:25" ht="14.25">
      <c r="C110" s="79"/>
      <c r="D110" s="79"/>
      <c r="E110" s="79"/>
      <c r="F110" s="106" t="s">
        <v>151</v>
      </c>
      <c r="G110" s="112"/>
      <c r="H110" s="108"/>
      <c r="I110" s="178" t="s">
        <v>76</v>
      </c>
      <c r="J110" s="179"/>
      <c r="K110" s="111" t="str">
        <f>CONCATENATE(W110,X110,"h")</f>
        <v>80h</v>
      </c>
      <c r="W110" s="133">
        <v>8</v>
      </c>
      <c r="X110" s="132">
        <v>0</v>
      </c>
      <c r="Y110" s="97" t="s">
        <v>80</v>
      </c>
    </row>
    <row r="111" spans="3:8" ht="14.25">
      <c r="C111" s="79"/>
      <c r="D111" s="79"/>
      <c r="E111" s="79"/>
      <c r="F111" s="79"/>
      <c r="G111" s="79"/>
      <c r="H111" s="79"/>
    </row>
    <row r="112" spans="3:12" ht="14.25"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3:13" ht="14.25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93"/>
    </row>
    <row r="114" spans="3:13" ht="14.25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93"/>
    </row>
    <row r="115" spans="3:12" ht="14.25"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3:12" ht="14.25">
      <c r="C116" s="79"/>
      <c r="D116" s="79"/>
      <c r="E116" s="79"/>
      <c r="F116" s="79"/>
      <c r="G116" s="79"/>
      <c r="H116" s="79"/>
      <c r="I116" s="79"/>
      <c r="J116" s="79"/>
      <c r="K116" s="79"/>
      <c r="L116" s="79"/>
    </row>
  </sheetData>
  <sheetProtection password="DBC7" sheet="1" selectLockedCells="1"/>
  <mergeCells count="64">
    <mergeCell ref="I107:J107"/>
    <mergeCell ref="I109:J109"/>
    <mergeCell ref="I110:J110"/>
    <mergeCell ref="I101:J101"/>
    <mergeCell ref="W101:X101"/>
    <mergeCell ref="I102:J102"/>
    <mergeCell ref="W102:X102"/>
    <mergeCell ref="I103:J103"/>
    <mergeCell ref="W103:X103"/>
    <mergeCell ref="I92:J92"/>
    <mergeCell ref="I94:J94"/>
    <mergeCell ref="I96:J96"/>
    <mergeCell ref="I97:J97"/>
    <mergeCell ref="I98:J98"/>
    <mergeCell ref="I99:J99"/>
    <mergeCell ref="I88:J88"/>
    <mergeCell ref="W88:X88"/>
    <mergeCell ref="AP89:AQ89"/>
    <mergeCell ref="I90:J90"/>
    <mergeCell ref="W90:X90"/>
    <mergeCell ref="I91:J91"/>
    <mergeCell ref="I83:J83"/>
    <mergeCell ref="I85:J85"/>
    <mergeCell ref="I86:J86"/>
    <mergeCell ref="W86:X86"/>
    <mergeCell ref="I87:J87"/>
    <mergeCell ref="W87:X87"/>
    <mergeCell ref="I80:J80"/>
    <mergeCell ref="W80:X80"/>
    <mergeCell ref="I81:J81"/>
    <mergeCell ref="W81:X81"/>
    <mergeCell ref="I82:J82"/>
    <mergeCell ref="W82:X82"/>
    <mergeCell ref="I77:J77"/>
    <mergeCell ref="W77:X77"/>
    <mergeCell ref="I78:J78"/>
    <mergeCell ref="W78:X78"/>
    <mergeCell ref="I79:J79"/>
    <mergeCell ref="W79:X79"/>
    <mergeCell ref="I73:J73"/>
    <mergeCell ref="I74:J74"/>
    <mergeCell ref="W74:X74"/>
    <mergeCell ref="I75:J75"/>
    <mergeCell ref="W75:X75"/>
    <mergeCell ref="I76:J76"/>
    <mergeCell ref="W76:X76"/>
    <mergeCell ref="I68:J68"/>
    <mergeCell ref="I69:J69"/>
    <mergeCell ref="W69:X69"/>
    <mergeCell ref="I70:J70"/>
    <mergeCell ref="I71:J71"/>
    <mergeCell ref="I72:J72"/>
    <mergeCell ref="I64:J64"/>
    <mergeCell ref="I65:J65"/>
    <mergeCell ref="I66:J66"/>
    <mergeCell ref="W66:X66"/>
    <mergeCell ref="I67:J67"/>
    <mergeCell ref="W67:X67"/>
    <mergeCell ref="F60:H62"/>
    <mergeCell ref="I60:J62"/>
    <mergeCell ref="K60:K62"/>
    <mergeCell ref="W61:X61"/>
    <mergeCell ref="W62:X62"/>
    <mergeCell ref="W63:X63"/>
  </mergeCells>
  <printOptions/>
  <pageMargins left="0.7" right="0.7" top="0.75" bottom="0.75" header="0.3" footer="0.3"/>
  <pageSetup horizontalDpi="300" verticalDpi="3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82"/>
  <sheetViews>
    <sheetView zoomScale="80" zoomScaleNormal="80" zoomScalePageLayoutView="0" workbookViewId="0" topLeftCell="A16">
      <selection activeCell="C1" sqref="C1"/>
    </sheetView>
  </sheetViews>
  <sheetFormatPr defaultColWidth="9.00390625" defaultRowHeight="13.5"/>
  <cols>
    <col min="1" max="1" width="2.25390625" style="1" customWidth="1"/>
    <col min="2" max="11" width="9.00390625" style="1" customWidth="1"/>
    <col min="12" max="12" width="18.125" style="1" customWidth="1"/>
    <col min="13" max="16384" width="9.00390625" style="1" customWidth="1"/>
  </cols>
  <sheetData>
    <row r="2" ht="15.75">
      <c r="B2" s="1" t="s">
        <v>231</v>
      </c>
    </row>
    <row r="3" ht="15.75">
      <c r="B3" s="1" t="s">
        <v>230</v>
      </c>
    </row>
    <row r="4" ht="15.75">
      <c r="B4" s="1" t="s">
        <v>229</v>
      </c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5" thickBot="1"/>
    <row r="16" spans="12:14" ht="15.75" thickBot="1">
      <c r="L16" s="7" t="s">
        <v>226</v>
      </c>
      <c r="M16" s="2">
        <v>9</v>
      </c>
      <c r="N16" s="18" t="s">
        <v>228</v>
      </c>
    </row>
    <row r="17" spans="12:14" ht="15" thickBot="1">
      <c r="L17" s="11" t="s">
        <v>224</v>
      </c>
      <c r="M17" s="2">
        <v>2</v>
      </c>
      <c r="N17" s="19" t="s">
        <v>220</v>
      </c>
    </row>
    <row r="18" spans="12:14" ht="15" thickBot="1">
      <c r="L18" s="6" t="s">
        <v>223</v>
      </c>
      <c r="M18" s="2">
        <v>2</v>
      </c>
      <c r="N18" s="20" t="s">
        <v>220</v>
      </c>
    </row>
    <row r="19" spans="12:14" ht="15" thickBot="1">
      <c r="L19" s="6" t="s">
        <v>222</v>
      </c>
      <c r="M19" s="2">
        <v>525</v>
      </c>
      <c r="N19" s="20" t="s">
        <v>220</v>
      </c>
    </row>
    <row r="20" spans="12:14" ht="15" thickBot="1">
      <c r="L20" s="13" t="s">
        <v>221</v>
      </c>
      <c r="M20" s="2">
        <v>41</v>
      </c>
      <c r="N20" s="21" t="s">
        <v>220</v>
      </c>
    </row>
    <row r="21" spans="12:14" ht="15" thickBot="1">
      <c r="L21" s="11" t="s">
        <v>219</v>
      </c>
      <c r="M21" s="2">
        <v>2</v>
      </c>
      <c r="N21" s="19" t="s">
        <v>227</v>
      </c>
    </row>
    <row r="22" spans="12:14" ht="15" thickBot="1">
      <c r="L22" s="6" t="s">
        <v>218</v>
      </c>
      <c r="M22" s="2">
        <v>2</v>
      </c>
      <c r="N22" s="20" t="s">
        <v>227</v>
      </c>
    </row>
    <row r="23" spans="12:14" ht="15" thickBot="1">
      <c r="L23" s="6" t="s">
        <v>217</v>
      </c>
      <c r="M23" s="2">
        <v>286</v>
      </c>
      <c r="N23" s="20" t="s">
        <v>227</v>
      </c>
    </row>
    <row r="24" spans="12:14" ht="15" thickBot="1">
      <c r="L24" s="14" t="s">
        <v>216</v>
      </c>
      <c r="M24" s="2">
        <v>10</v>
      </c>
      <c r="N24" s="20" t="s">
        <v>227</v>
      </c>
    </row>
    <row r="25" spans="12:14" ht="15" thickBot="1">
      <c r="L25" s="15" t="s">
        <v>214</v>
      </c>
      <c r="M25" s="16">
        <f>1/(M19*M23*1/(M16*1000000))</f>
        <v>59.94005994005993</v>
      </c>
      <c r="N25" s="17" t="s">
        <v>213</v>
      </c>
    </row>
    <row r="26" ht="14.25"/>
    <row r="27" ht="14.25"/>
    <row r="28" ht="14.25"/>
    <row r="29" ht="14.25"/>
    <row r="30" ht="14.25"/>
    <row r="31" ht="14.25"/>
    <row r="32" ht="14.25"/>
    <row r="33" ht="14.25"/>
    <row r="37" ht="14.25"/>
    <row r="38" ht="14.25"/>
    <row r="39" ht="14.25"/>
    <row r="40" ht="14.25"/>
    <row r="41" ht="14.25"/>
    <row r="42" ht="14.25"/>
    <row r="43" ht="14.25"/>
    <row r="44" ht="15" thickBot="1"/>
    <row r="45" spans="12:14" ht="15.75" thickBot="1">
      <c r="L45" s="7" t="s">
        <v>226</v>
      </c>
      <c r="M45" s="2">
        <v>30</v>
      </c>
      <c r="N45" s="22" t="s">
        <v>225</v>
      </c>
    </row>
    <row r="46" spans="12:14" ht="15" thickBot="1">
      <c r="L46" s="11" t="s">
        <v>224</v>
      </c>
      <c r="M46" s="2">
        <v>40</v>
      </c>
      <c r="N46" s="12" t="s">
        <v>220</v>
      </c>
    </row>
    <row r="47" spans="12:14" ht="15" thickBot="1">
      <c r="L47" s="6" t="s">
        <v>223</v>
      </c>
      <c r="M47" s="2">
        <v>88</v>
      </c>
      <c r="N47" s="20" t="s">
        <v>220</v>
      </c>
    </row>
    <row r="48" spans="12:14" ht="15" thickBot="1">
      <c r="L48" s="6" t="s">
        <v>222</v>
      </c>
      <c r="M48" s="2">
        <v>928</v>
      </c>
      <c r="N48" s="20" t="s">
        <v>220</v>
      </c>
    </row>
    <row r="49" spans="12:14" ht="15" thickBot="1">
      <c r="L49" s="13" t="s">
        <v>221</v>
      </c>
      <c r="M49" s="2">
        <v>48</v>
      </c>
      <c r="N49" s="21" t="s">
        <v>220</v>
      </c>
    </row>
    <row r="50" spans="12:14" ht="15" thickBot="1">
      <c r="L50" s="11" t="s">
        <v>219</v>
      </c>
      <c r="M50" s="2">
        <v>13</v>
      </c>
      <c r="N50" s="19" t="s">
        <v>215</v>
      </c>
    </row>
    <row r="51" spans="12:14" ht="15" thickBot="1">
      <c r="L51" s="6" t="s">
        <v>218</v>
      </c>
      <c r="M51" s="2">
        <v>32</v>
      </c>
      <c r="N51" s="20" t="s">
        <v>215</v>
      </c>
    </row>
    <row r="52" spans="12:14" ht="15" thickBot="1">
      <c r="L52" s="6" t="s">
        <v>217</v>
      </c>
      <c r="M52" s="2">
        <v>525</v>
      </c>
      <c r="N52" s="20" t="s">
        <v>215</v>
      </c>
    </row>
    <row r="53" spans="12:14" ht="15" thickBot="1">
      <c r="L53" s="14" t="s">
        <v>216</v>
      </c>
      <c r="M53" s="2">
        <v>3</v>
      </c>
      <c r="N53" s="20" t="s">
        <v>215</v>
      </c>
    </row>
    <row r="54" spans="12:14" ht="15" thickBot="1">
      <c r="L54" s="15" t="s">
        <v>214</v>
      </c>
      <c r="M54" s="16">
        <f>1/(M48*M52*1/(M45*1000000))</f>
        <v>61.576354679802954</v>
      </c>
      <c r="N54" s="17" t="s">
        <v>213</v>
      </c>
    </row>
    <row r="55" ht="14.25"/>
    <row r="56" ht="14.25"/>
    <row r="57" ht="14.25"/>
    <row r="58" ht="14.25"/>
    <row r="59" ht="14.25"/>
    <row r="60" ht="14.25"/>
    <row r="63" ht="18">
      <c r="K63" s="10"/>
    </row>
    <row r="64" ht="18">
      <c r="K64" s="10"/>
    </row>
    <row r="65" ht="14.25"/>
    <row r="66" ht="18">
      <c r="G66" s="10"/>
    </row>
    <row r="67" ht="18">
      <c r="G67" s="10"/>
    </row>
    <row r="68" ht="14.25"/>
    <row r="69" ht="14.25"/>
    <row r="70" ht="14.25"/>
    <row r="71" ht="14.25"/>
    <row r="72" ht="15" thickBot="1"/>
    <row r="73" spans="12:14" ht="15" thickBot="1">
      <c r="L73" s="7" t="s">
        <v>212</v>
      </c>
      <c r="M73" s="2">
        <v>9</v>
      </c>
      <c r="N73" s="9" t="s">
        <v>211</v>
      </c>
    </row>
    <row r="74" spans="12:14" ht="15" thickBot="1">
      <c r="L74" s="11" t="s">
        <v>210</v>
      </c>
      <c r="M74" s="2">
        <v>22</v>
      </c>
      <c r="N74" s="12" t="s">
        <v>206</v>
      </c>
    </row>
    <row r="75" spans="12:14" ht="15" thickBot="1">
      <c r="L75" s="6" t="s">
        <v>209</v>
      </c>
      <c r="M75" s="2">
        <v>23</v>
      </c>
      <c r="N75" s="3" t="s">
        <v>206</v>
      </c>
    </row>
    <row r="76" spans="12:14" ht="15" thickBot="1">
      <c r="L76" s="6" t="s">
        <v>208</v>
      </c>
      <c r="M76" s="2">
        <v>525</v>
      </c>
      <c r="N76" s="3" t="s">
        <v>206</v>
      </c>
    </row>
    <row r="77" spans="12:14" ht="15" thickBot="1">
      <c r="L77" s="13" t="s">
        <v>207</v>
      </c>
      <c r="M77" s="2">
        <v>0</v>
      </c>
      <c r="N77" s="8" t="s">
        <v>206</v>
      </c>
    </row>
    <row r="78" spans="12:14" ht="15" thickBot="1">
      <c r="L78" s="11" t="s">
        <v>205</v>
      </c>
      <c r="M78" s="2">
        <v>8</v>
      </c>
      <c r="N78" s="12" t="s">
        <v>201</v>
      </c>
    </row>
    <row r="79" spans="12:14" ht="15" thickBot="1">
      <c r="L79" s="6" t="s">
        <v>204</v>
      </c>
      <c r="M79" s="2">
        <v>8</v>
      </c>
      <c r="N79" s="3" t="s">
        <v>201</v>
      </c>
    </row>
    <row r="80" spans="12:14" ht="15" thickBot="1">
      <c r="L80" s="6" t="s">
        <v>203</v>
      </c>
      <c r="M80" s="2">
        <v>288</v>
      </c>
      <c r="N80" s="3" t="s">
        <v>201</v>
      </c>
    </row>
    <row r="81" spans="12:14" ht="15" thickBot="1">
      <c r="L81" s="14" t="s">
        <v>202</v>
      </c>
      <c r="M81" s="2">
        <v>0</v>
      </c>
      <c r="N81" s="4" t="s">
        <v>201</v>
      </c>
    </row>
    <row r="82" spans="12:14" ht="15" thickBot="1">
      <c r="L82" s="15" t="s">
        <v>200</v>
      </c>
      <c r="M82" s="16">
        <f>1/(M76*M80*1/(M73*1000000))</f>
        <v>59.523809523809526</v>
      </c>
      <c r="N82" s="17" t="s">
        <v>199</v>
      </c>
    </row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</sheetData>
  <sheetProtection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Q116"/>
  <sheetViews>
    <sheetView zoomScale="80" zoomScaleNormal="80" zoomScalePageLayoutView="0" workbookViewId="0" topLeftCell="A1">
      <selection activeCell="K66" sqref="K66"/>
    </sheetView>
  </sheetViews>
  <sheetFormatPr defaultColWidth="9.00390625" defaultRowHeight="13.5"/>
  <cols>
    <col min="1" max="1" width="2.25390625" style="27" customWidth="1"/>
    <col min="2" max="2" width="25.25390625" style="27" customWidth="1"/>
    <col min="3" max="3" width="14.625" style="27" bestFit="1" customWidth="1"/>
    <col min="4" max="5" width="9.00390625" style="27" customWidth="1"/>
    <col min="6" max="6" width="16.50390625" style="27" customWidth="1"/>
    <col min="7" max="7" width="25.375" style="27" customWidth="1"/>
    <col min="8" max="8" width="6.25390625" style="27" customWidth="1"/>
    <col min="9" max="9" width="7.50390625" style="27" customWidth="1"/>
    <col min="10" max="10" width="6.625" style="27" customWidth="1"/>
    <col min="11" max="11" width="10.375" style="27" customWidth="1"/>
    <col min="12" max="12" width="6.625" style="27" customWidth="1"/>
    <col min="13" max="13" width="9.75390625" style="27" customWidth="1"/>
    <col min="14" max="14" width="10.25390625" style="27" customWidth="1"/>
    <col min="15" max="15" width="9.00390625" style="27" hidden="1" customWidth="1"/>
    <col min="16" max="16" width="11.50390625" style="27" hidden="1" customWidth="1"/>
    <col min="17" max="17" width="11.75390625" style="27" customWidth="1"/>
    <col min="18" max="18" width="10.00390625" style="27" customWidth="1"/>
    <col min="19" max="19" width="9.00390625" style="27" customWidth="1"/>
    <col min="20" max="32" width="9.00390625" style="27" hidden="1" customWidth="1"/>
    <col min="33" max="54" width="9.00390625" style="27" customWidth="1"/>
    <col min="55" max="16384" width="9.00390625" style="27" customWidth="1"/>
  </cols>
  <sheetData>
    <row r="2" spans="2:6" ht="21">
      <c r="B2" s="26" t="s">
        <v>232</v>
      </c>
      <c r="F2" s="145" t="s">
        <v>198</v>
      </c>
    </row>
    <row r="3" ht="21" thickBot="1">
      <c r="B3" s="26"/>
    </row>
    <row r="4" ht="21.75" thickBot="1">
      <c r="B4" s="147" t="s">
        <v>233</v>
      </c>
    </row>
    <row r="5" ht="21">
      <c r="B5" s="148" t="s">
        <v>234</v>
      </c>
    </row>
    <row r="6" ht="21">
      <c r="B6" s="146" t="s">
        <v>235</v>
      </c>
    </row>
    <row r="7" ht="18">
      <c r="B7" s="143"/>
    </row>
    <row r="8" ht="18">
      <c r="B8" s="30" t="s">
        <v>236</v>
      </c>
    </row>
    <row r="9" ht="18">
      <c r="B9" s="30" t="s">
        <v>237</v>
      </c>
    </row>
    <row r="10" ht="19.5">
      <c r="B10" s="30" t="s">
        <v>238</v>
      </c>
    </row>
    <row r="11" ht="18">
      <c r="B11" s="30" t="s">
        <v>239</v>
      </c>
    </row>
    <row r="12" ht="19.5">
      <c r="B12" s="30" t="s">
        <v>240</v>
      </c>
    </row>
    <row r="13" ht="19.5">
      <c r="B13" s="30" t="s">
        <v>241</v>
      </c>
    </row>
    <row r="14" ht="19.5">
      <c r="B14" s="30" t="s">
        <v>242</v>
      </c>
    </row>
    <row r="15" ht="19.5">
      <c r="B15" s="30" t="s">
        <v>243</v>
      </c>
    </row>
    <row r="16" ht="19.5">
      <c r="B16" s="30" t="s">
        <v>244</v>
      </c>
    </row>
    <row r="17" ht="18">
      <c r="B17" s="30" t="s">
        <v>245</v>
      </c>
    </row>
    <row r="18" ht="18">
      <c r="B18" s="30" t="s">
        <v>246</v>
      </c>
    </row>
    <row r="19" ht="19.5">
      <c r="B19" s="30" t="s">
        <v>247</v>
      </c>
    </row>
    <row r="20" ht="19.5">
      <c r="B20" s="30" t="s">
        <v>248</v>
      </c>
    </row>
    <row r="21" spans="2:8" ht="19.5">
      <c r="B21" s="30" t="s">
        <v>249</v>
      </c>
      <c r="H21" s="30"/>
    </row>
    <row r="22" spans="2:8" ht="19.5">
      <c r="B22" s="30" t="s">
        <v>250</v>
      </c>
      <c r="H22" s="30"/>
    </row>
    <row r="23" ht="18">
      <c r="H23" s="30"/>
    </row>
    <row r="24" spans="2:8" ht="18">
      <c r="B24" s="30"/>
      <c r="H24" s="30"/>
    </row>
    <row r="25" ht="18">
      <c r="H25" s="30"/>
    </row>
    <row r="28" spans="2:17" ht="15" thickBot="1">
      <c r="B28" s="151" t="s">
        <v>251</v>
      </c>
      <c r="G28" s="149" t="s">
        <v>256</v>
      </c>
      <c r="L28" s="155" t="s">
        <v>257</v>
      </c>
      <c r="Q28" s="27" t="s">
        <v>3</v>
      </c>
    </row>
    <row r="29" spans="2:18" ht="16.5" thickBot="1">
      <c r="B29" s="32" t="s">
        <v>23</v>
      </c>
      <c r="C29" s="33" t="s">
        <v>1</v>
      </c>
      <c r="D29" s="32"/>
      <c r="E29" s="34"/>
      <c r="G29" s="35" t="s">
        <v>17</v>
      </c>
      <c r="H29" s="23">
        <v>30</v>
      </c>
      <c r="I29" s="140" t="s">
        <v>194</v>
      </c>
      <c r="J29" s="36"/>
      <c r="K29" s="36"/>
      <c r="L29" s="37" t="s">
        <v>77</v>
      </c>
      <c r="M29" s="38"/>
      <c r="N29" s="38"/>
      <c r="O29" s="38"/>
      <c r="P29" s="39"/>
      <c r="Q29" s="23">
        <v>24</v>
      </c>
      <c r="R29" s="31" t="s">
        <v>163</v>
      </c>
    </row>
    <row r="30" spans="2:11" ht="15" thickBot="1">
      <c r="B30" s="35" t="s">
        <v>98</v>
      </c>
      <c r="C30" s="23">
        <v>800</v>
      </c>
      <c r="D30" s="40" t="s">
        <v>2</v>
      </c>
      <c r="E30" s="34"/>
      <c r="G30" s="35" t="s">
        <v>5</v>
      </c>
      <c r="H30" s="23">
        <v>40</v>
      </c>
      <c r="I30" s="40" t="s">
        <v>15</v>
      </c>
      <c r="J30" s="34"/>
      <c r="K30" s="34"/>
    </row>
    <row r="31" spans="2:11" ht="15" thickBot="1">
      <c r="B31" s="35" t="s">
        <v>0</v>
      </c>
      <c r="C31" s="25">
        <v>480</v>
      </c>
      <c r="D31" s="40" t="s">
        <v>2</v>
      </c>
      <c r="E31" s="34"/>
      <c r="G31" s="35" t="s">
        <v>4</v>
      </c>
      <c r="H31" s="23">
        <v>88</v>
      </c>
      <c r="I31" s="40" t="s">
        <v>15</v>
      </c>
      <c r="J31" s="34"/>
      <c r="K31" s="34"/>
    </row>
    <row r="32" spans="7:12" ht="15" thickBot="1">
      <c r="G32" s="35" t="s">
        <v>11</v>
      </c>
      <c r="H32" s="23">
        <v>928</v>
      </c>
      <c r="I32" s="40" t="s">
        <v>15</v>
      </c>
      <c r="J32" s="34"/>
      <c r="K32" s="34"/>
      <c r="L32" s="155" t="s">
        <v>258</v>
      </c>
    </row>
    <row r="33" spans="2:17" ht="16.5" thickBot="1">
      <c r="B33" s="152" t="s">
        <v>252</v>
      </c>
      <c r="G33" s="42" t="s">
        <v>13</v>
      </c>
      <c r="H33" s="23">
        <v>48</v>
      </c>
      <c r="I33" s="40" t="s">
        <v>15</v>
      </c>
      <c r="J33" s="41" t="s">
        <v>196</v>
      </c>
      <c r="K33" s="34"/>
      <c r="L33" s="37" t="s">
        <v>172</v>
      </c>
      <c r="M33" s="38"/>
      <c r="N33" s="38"/>
      <c r="O33" s="43" t="s">
        <v>12</v>
      </c>
      <c r="P33" s="44"/>
      <c r="Q33" s="45" t="s">
        <v>175</v>
      </c>
    </row>
    <row r="34" spans="2:19" ht="16.5" thickBot="1">
      <c r="B34" s="35" t="s">
        <v>18</v>
      </c>
      <c r="C34" s="23">
        <v>0</v>
      </c>
      <c r="D34" s="31" t="s">
        <v>38</v>
      </c>
      <c r="G34" s="35" t="s">
        <v>6</v>
      </c>
      <c r="H34" s="23">
        <v>13</v>
      </c>
      <c r="I34" s="40" t="s">
        <v>16</v>
      </c>
      <c r="J34" s="34"/>
      <c r="K34" s="34"/>
      <c r="L34" s="46">
        <f>O34/Q34</f>
        <v>1</v>
      </c>
      <c r="M34" s="47"/>
      <c r="N34" s="46" t="s">
        <v>3</v>
      </c>
      <c r="O34" s="48">
        <f>Q29</f>
        <v>24</v>
      </c>
      <c r="P34" s="49"/>
      <c r="Q34" s="24">
        <v>24</v>
      </c>
      <c r="R34" s="50" t="s">
        <v>168</v>
      </c>
      <c r="S34" s="50"/>
    </row>
    <row r="35" spans="3:19" ht="16.5" thickBot="1">
      <c r="C35" s="27" t="s">
        <v>43</v>
      </c>
      <c r="E35" s="31"/>
      <c r="G35" s="35" t="s">
        <v>7</v>
      </c>
      <c r="H35" s="23">
        <v>32</v>
      </c>
      <c r="I35" s="40" t="s">
        <v>16</v>
      </c>
      <c r="J35" s="34"/>
      <c r="K35" s="34"/>
      <c r="L35" s="37" t="s">
        <v>169</v>
      </c>
      <c r="M35" s="38"/>
      <c r="N35" s="38"/>
      <c r="O35" s="37" t="s">
        <v>26</v>
      </c>
      <c r="P35" s="51"/>
      <c r="Q35" s="52" t="s">
        <v>176</v>
      </c>
      <c r="R35" s="53"/>
      <c r="S35" s="53"/>
    </row>
    <row r="36" spans="3:19" ht="15" thickBot="1">
      <c r="C36" s="27" t="s">
        <v>179</v>
      </c>
      <c r="G36" s="35" t="s">
        <v>9</v>
      </c>
      <c r="H36" s="23">
        <v>525</v>
      </c>
      <c r="I36" s="40" t="s">
        <v>16</v>
      </c>
      <c r="J36" s="34"/>
      <c r="K36" s="34"/>
      <c r="L36" s="54">
        <f>P36*Q36*O36</f>
        <v>180</v>
      </c>
      <c r="M36" s="55"/>
      <c r="N36" s="46" t="s">
        <v>3</v>
      </c>
      <c r="O36" s="46">
        <f>L34</f>
        <v>1</v>
      </c>
      <c r="P36" s="35">
        <v>2</v>
      </c>
      <c r="Q36" s="24">
        <v>90</v>
      </c>
      <c r="R36" s="50" t="s">
        <v>32</v>
      </c>
      <c r="S36" s="50"/>
    </row>
    <row r="37" spans="7:19" ht="15.75" thickBot="1">
      <c r="G37" s="42" t="s">
        <v>14</v>
      </c>
      <c r="H37" s="23">
        <v>4</v>
      </c>
      <c r="I37" s="40" t="s">
        <v>16</v>
      </c>
      <c r="J37" s="41" t="s">
        <v>196</v>
      </c>
      <c r="K37" s="56"/>
      <c r="L37" s="137" t="s">
        <v>174</v>
      </c>
      <c r="M37" s="138"/>
      <c r="N37" s="139"/>
      <c r="O37" s="57" t="s">
        <v>78</v>
      </c>
      <c r="P37" s="58"/>
      <c r="Q37" s="59" t="s">
        <v>177</v>
      </c>
      <c r="S37" s="53"/>
    </row>
    <row r="38" spans="2:19" ht="15" thickBot="1">
      <c r="B38" s="153" t="s">
        <v>253</v>
      </c>
      <c r="G38" s="32" t="s">
        <v>8</v>
      </c>
      <c r="H38" s="60">
        <f>1/(H32*H36*1/(H29*1000000))</f>
        <v>61.576354679802954</v>
      </c>
      <c r="I38" s="32" t="s">
        <v>10</v>
      </c>
      <c r="J38" s="34"/>
      <c r="K38" s="34"/>
      <c r="L38" s="142">
        <f>L36/Q38</f>
        <v>90</v>
      </c>
      <c r="M38" s="40"/>
      <c r="N38" s="46" t="s">
        <v>3</v>
      </c>
      <c r="O38" s="61">
        <f>L36</f>
        <v>180</v>
      </c>
      <c r="P38" s="62"/>
      <c r="Q38" s="24">
        <v>2</v>
      </c>
      <c r="R38" s="63" t="s">
        <v>31</v>
      </c>
      <c r="S38" s="50"/>
    </row>
    <row r="39" spans="2:19" ht="15.75" thickBot="1">
      <c r="B39" s="35" t="s">
        <v>39</v>
      </c>
      <c r="C39" s="23">
        <v>0</v>
      </c>
      <c r="D39" s="31" t="s">
        <v>44</v>
      </c>
      <c r="L39" s="64" t="s">
        <v>173</v>
      </c>
      <c r="M39" s="65"/>
      <c r="N39" s="65"/>
      <c r="O39" s="66" t="s">
        <v>21</v>
      </c>
      <c r="P39" s="67"/>
      <c r="Q39" s="52"/>
      <c r="R39" s="53"/>
      <c r="S39" s="53"/>
    </row>
    <row r="40" spans="2:19" ht="15" thickBot="1">
      <c r="B40" s="68"/>
      <c r="C40" s="34" t="s">
        <v>40</v>
      </c>
      <c r="D40" s="69"/>
      <c r="E40" s="70"/>
      <c r="G40" s="35" t="s">
        <v>160</v>
      </c>
      <c r="H40" s="23">
        <v>2</v>
      </c>
      <c r="L40" s="71">
        <f>O40/P40</f>
        <v>30</v>
      </c>
      <c r="M40" s="72"/>
      <c r="N40" s="46" t="s">
        <v>3</v>
      </c>
      <c r="O40" s="32">
        <f>L38</f>
        <v>90</v>
      </c>
      <c r="P40" s="35">
        <f>VLOOKUP(Q40,AC55:AD56,2)</f>
        <v>3</v>
      </c>
      <c r="Q40" s="24">
        <v>1</v>
      </c>
      <c r="R40" s="50" t="s">
        <v>79</v>
      </c>
      <c r="S40" s="50"/>
    </row>
    <row r="41" spans="2:9" ht="14.25">
      <c r="B41" s="73"/>
      <c r="C41" s="34" t="s">
        <v>41</v>
      </c>
      <c r="D41" s="34"/>
      <c r="E41" s="74"/>
      <c r="G41" s="68"/>
      <c r="H41" s="34" t="s">
        <v>156</v>
      </c>
      <c r="I41" s="75"/>
    </row>
    <row r="42" spans="2:9" ht="14.25">
      <c r="B42" s="76"/>
      <c r="C42" s="77" t="s">
        <v>42</v>
      </c>
      <c r="D42" s="77"/>
      <c r="E42" s="78"/>
      <c r="G42" s="76"/>
      <c r="H42" s="77" t="s">
        <v>157</v>
      </c>
      <c r="I42" s="78"/>
    </row>
    <row r="43" spans="10:12" ht="15" thickBot="1">
      <c r="J43" s="79"/>
      <c r="K43" s="79"/>
      <c r="L43" s="79"/>
    </row>
    <row r="44" spans="7:42" ht="15.75" thickBot="1">
      <c r="G44" s="35" t="s">
        <v>161</v>
      </c>
      <c r="H44" s="23">
        <v>1</v>
      </c>
      <c r="J44" s="58"/>
      <c r="K44" s="58"/>
      <c r="L44" s="79"/>
      <c r="AL44" s="80"/>
      <c r="AM44" s="80"/>
      <c r="AN44" s="80"/>
      <c r="AO44" s="80"/>
      <c r="AP44" s="80"/>
    </row>
    <row r="45" spans="7:42" ht="16.5" customHeight="1" thickBot="1">
      <c r="G45" s="68" t="s">
        <v>162</v>
      </c>
      <c r="H45" s="23">
        <v>1</v>
      </c>
      <c r="J45" s="79"/>
      <c r="K45" s="53"/>
      <c r="L45" s="50"/>
      <c r="M45" s="81"/>
      <c r="X45" s="50"/>
      <c r="Y45" s="50"/>
      <c r="Z45" s="50"/>
      <c r="AA45" s="50"/>
      <c r="AB45" s="50"/>
      <c r="AC45" s="50"/>
      <c r="AD45" s="50"/>
      <c r="AF45" s="50"/>
      <c r="AG45" s="50"/>
      <c r="AH45" s="50"/>
      <c r="AI45" s="50"/>
      <c r="AJ45" s="50"/>
      <c r="AK45" s="50"/>
      <c r="AL45" s="82"/>
      <c r="AM45" s="80"/>
      <c r="AN45" s="80"/>
      <c r="AO45" s="80"/>
      <c r="AP45" s="80"/>
    </row>
    <row r="46" spans="7:42" ht="15">
      <c r="G46" s="68"/>
      <c r="H46" s="34" t="s">
        <v>158</v>
      </c>
      <c r="I46" s="75"/>
      <c r="J46" s="58"/>
      <c r="K46" s="83"/>
      <c r="L46" s="53"/>
      <c r="M46" s="53"/>
      <c r="X46" s="53"/>
      <c r="Y46" s="53"/>
      <c r="Z46" s="53"/>
      <c r="AA46" s="53"/>
      <c r="AB46" s="53"/>
      <c r="AC46" s="53"/>
      <c r="AD46" s="53"/>
      <c r="AF46" s="53"/>
      <c r="AG46" s="53"/>
      <c r="AH46" s="53"/>
      <c r="AI46" s="53"/>
      <c r="AJ46" s="53"/>
      <c r="AK46" s="53"/>
      <c r="AL46" s="80"/>
      <c r="AM46" s="80"/>
      <c r="AN46" s="80"/>
      <c r="AO46" s="80"/>
      <c r="AP46" s="80"/>
    </row>
    <row r="47" spans="2:42" ht="15.75" customHeight="1">
      <c r="B47" s="79"/>
      <c r="C47" s="79"/>
      <c r="D47" s="79"/>
      <c r="E47" s="84"/>
      <c r="F47" s="85"/>
      <c r="G47" s="76"/>
      <c r="H47" s="77" t="s">
        <v>159</v>
      </c>
      <c r="I47" s="78"/>
      <c r="J47" s="79"/>
      <c r="K47" s="53"/>
      <c r="L47" s="50"/>
      <c r="M47" s="50"/>
      <c r="X47" s="50"/>
      <c r="Y47" s="50"/>
      <c r="Z47" s="50"/>
      <c r="AA47" s="50"/>
      <c r="AB47" s="50"/>
      <c r="AC47" s="50"/>
      <c r="AD47" s="50"/>
      <c r="AF47" s="50"/>
      <c r="AG47" s="50"/>
      <c r="AH47" s="50"/>
      <c r="AI47" s="50"/>
      <c r="AJ47" s="50"/>
      <c r="AK47" s="50"/>
      <c r="AL47" s="80"/>
      <c r="AM47" s="80"/>
      <c r="AN47" s="80"/>
      <c r="AO47" s="80"/>
      <c r="AP47" s="80"/>
    </row>
    <row r="48" spans="2:42" ht="18.75" customHeight="1">
      <c r="B48" s="79"/>
      <c r="C48" s="79"/>
      <c r="D48" s="79"/>
      <c r="E48" s="86"/>
      <c r="F48" s="87"/>
      <c r="G48" s="88"/>
      <c r="H48" s="88"/>
      <c r="I48" s="88"/>
      <c r="J48" s="58"/>
      <c r="K48" s="83"/>
      <c r="L48" s="53"/>
      <c r="M48" s="53"/>
      <c r="X48" s="53"/>
      <c r="Y48" s="53"/>
      <c r="Z48" s="53"/>
      <c r="AA48" s="53"/>
      <c r="AB48" s="53"/>
      <c r="AC48" s="53"/>
      <c r="AD48" s="53"/>
      <c r="AF48" s="53"/>
      <c r="AG48" s="53"/>
      <c r="AH48" s="53"/>
      <c r="AI48" s="53"/>
      <c r="AJ48" s="53"/>
      <c r="AK48" s="53"/>
      <c r="AL48" s="80"/>
      <c r="AM48" s="80"/>
      <c r="AN48" s="80"/>
      <c r="AO48" s="80"/>
      <c r="AP48" s="80"/>
    </row>
    <row r="49" spans="2:41" ht="15.75" customHeight="1">
      <c r="B49" s="154" t="s">
        <v>254</v>
      </c>
      <c r="G49" s="89"/>
      <c r="H49" s="89"/>
      <c r="I49" s="90"/>
      <c r="J49" s="79"/>
      <c r="K49" s="53"/>
      <c r="L49" s="50"/>
      <c r="M49" s="50"/>
      <c r="X49" s="50"/>
      <c r="Y49" s="50"/>
      <c r="Z49" s="50"/>
      <c r="AA49" s="50"/>
      <c r="AB49" s="50"/>
      <c r="AC49" s="50"/>
      <c r="AD49" s="50"/>
      <c r="AF49" s="50"/>
      <c r="AG49" s="50"/>
      <c r="AH49" s="50"/>
      <c r="AI49" s="50"/>
      <c r="AJ49" s="50"/>
      <c r="AK49" s="50"/>
      <c r="AL49" s="82"/>
      <c r="AM49" s="80"/>
      <c r="AN49" s="80"/>
      <c r="AO49" s="80"/>
    </row>
    <row r="50" spans="2:42" ht="16.5" thickBot="1">
      <c r="B50" s="35" t="s">
        <v>197</v>
      </c>
      <c r="C50" s="144">
        <f>L38</f>
        <v>90</v>
      </c>
      <c r="D50" s="36"/>
      <c r="G50" s="91"/>
      <c r="H50" s="88"/>
      <c r="I50" s="88"/>
      <c r="J50" s="58"/>
      <c r="K50" s="83"/>
      <c r="L50" s="53"/>
      <c r="M50" s="53"/>
      <c r="X50" s="53"/>
      <c r="Y50" s="53"/>
      <c r="Z50" s="53"/>
      <c r="AA50" s="53"/>
      <c r="AB50" s="53"/>
      <c r="AC50" s="53"/>
      <c r="AD50" s="53"/>
      <c r="AE50" s="34"/>
      <c r="AF50" s="53"/>
      <c r="AG50" s="53"/>
      <c r="AH50" s="53"/>
      <c r="AI50" s="53"/>
      <c r="AJ50" s="53"/>
      <c r="AK50" s="53"/>
      <c r="AO50" s="80"/>
      <c r="AP50" s="80"/>
    </row>
    <row r="51" spans="2:41" ht="15.75" thickBot="1">
      <c r="B51" s="35" t="s">
        <v>22</v>
      </c>
      <c r="C51" s="23">
        <v>3</v>
      </c>
      <c r="E51" s="31" t="s">
        <v>53</v>
      </c>
      <c r="F51" s="31"/>
      <c r="G51" s="92"/>
      <c r="H51" s="92"/>
      <c r="I51" s="90"/>
      <c r="J51" s="79"/>
      <c r="K51" s="53"/>
      <c r="L51" s="50"/>
      <c r="M51" s="50"/>
      <c r="X51" s="50"/>
      <c r="Y51" s="50"/>
      <c r="Z51" s="50"/>
      <c r="AA51" s="50"/>
      <c r="AB51" s="50"/>
      <c r="AC51" s="50"/>
      <c r="AD51" s="50"/>
      <c r="AF51" s="50"/>
      <c r="AG51" s="50"/>
      <c r="AH51" s="50"/>
      <c r="AI51" s="50"/>
      <c r="AJ51" s="50"/>
      <c r="AK51" s="50"/>
      <c r="AO51" s="80"/>
    </row>
    <row r="52" spans="2:41" ht="15.75" thickBot="1">
      <c r="B52" s="76" t="s">
        <v>57</v>
      </c>
      <c r="C52" s="23">
        <v>3</v>
      </c>
      <c r="E52" s="31" t="s">
        <v>63</v>
      </c>
      <c r="G52" s="79"/>
      <c r="H52" s="79"/>
      <c r="I52" s="79"/>
      <c r="J52" s="79"/>
      <c r="K52" s="79"/>
      <c r="L52" s="79"/>
      <c r="AF52" s="34"/>
      <c r="AG52" s="34"/>
      <c r="AH52" s="34"/>
      <c r="AI52" s="34"/>
      <c r="AJ52" s="34"/>
      <c r="AK52" s="34"/>
      <c r="AO52" s="80"/>
    </row>
    <row r="53" spans="2:41" ht="29.25" thickBot="1">
      <c r="B53" s="135" t="s">
        <v>190</v>
      </c>
      <c r="C53" s="23">
        <v>4096</v>
      </c>
      <c r="AF53" s="34"/>
      <c r="AG53" s="34"/>
      <c r="AH53" s="34"/>
      <c r="AI53" s="34"/>
      <c r="AJ53" s="34"/>
      <c r="AK53" s="34"/>
      <c r="AO53" s="80"/>
    </row>
    <row r="54" spans="2:41" ht="29.25" thickBot="1">
      <c r="B54" s="135" t="s">
        <v>191</v>
      </c>
      <c r="C54" s="23">
        <v>64</v>
      </c>
      <c r="D54" s="27" t="s">
        <v>184</v>
      </c>
      <c r="AF54" s="34"/>
      <c r="AG54" s="34"/>
      <c r="AH54" s="34"/>
      <c r="AI54" s="34"/>
      <c r="AJ54" s="34"/>
      <c r="AK54" s="34"/>
      <c r="AO54" s="80"/>
    </row>
    <row r="55" spans="2:41" ht="15.75" thickBot="1">
      <c r="B55" s="32" t="s">
        <v>186</v>
      </c>
      <c r="C55" s="136">
        <f>C54*0.001/C53*1000000</f>
        <v>15.625</v>
      </c>
      <c r="D55" s="27" t="s">
        <v>187</v>
      </c>
      <c r="AC55" s="31">
        <v>1</v>
      </c>
      <c r="AD55" s="31">
        <v>3</v>
      </c>
      <c r="AF55" s="34"/>
      <c r="AG55" s="34"/>
      <c r="AH55" s="34"/>
      <c r="AI55" s="34"/>
      <c r="AJ55" s="34"/>
      <c r="AK55" s="34"/>
      <c r="AO55" s="80"/>
    </row>
    <row r="56" spans="2:41" ht="15.75" thickBot="1">
      <c r="B56" s="32" t="s">
        <v>189</v>
      </c>
      <c r="C56" s="23">
        <v>768</v>
      </c>
      <c r="E56" s="31" t="s">
        <v>259</v>
      </c>
      <c r="AC56" s="31">
        <v>2</v>
      </c>
      <c r="AD56" s="31">
        <v>2</v>
      </c>
      <c r="AE56" s="50"/>
      <c r="AO56" s="80"/>
    </row>
    <row r="57" spans="2:41" ht="28.5">
      <c r="B57" s="134" t="s">
        <v>188</v>
      </c>
      <c r="C57" s="136">
        <f>1/C50/1000000*C56*1000000</f>
        <v>8.533333333333333</v>
      </c>
      <c r="D57" s="27" t="s">
        <v>187</v>
      </c>
      <c r="E57" s="156" t="s">
        <v>260</v>
      </c>
      <c r="Z57" s="79"/>
      <c r="AA57" s="79"/>
      <c r="AE57" s="50"/>
      <c r="AO57" s="80"/>
    </row>
    <row r="58" spans="11:41" ht="15">
      <c r="K58" s="93"/>
      <c r="L58" s="94"/>
      <c r="M58" s="93"/>
      <c r="Z58" s="79"/>
      <c r="AA58" s="79"/>
      <c r="AE58" s="50"/>
      <c r="AO58" s="80"/>
    </row>
    <row r="59" spans="6:41" ht="18.75">
      <c r="F59" s="150" t="s">
        <v>255</v>
      </c>
      <c r="G59" s="105"/>
      <c r="H59" s="105"/>
      <c r="I59" s="105"/>
      <c r="J59" s="105"/>
      <c r="K59" s="105"/>
      <c r="Z59" s="79"/>
      <c r="AA59" s="79"/>
      <c r="AE59" s="53"/>
      <c r="AO59" s="80"/>
    </row>
    <row r="60" spans="3:41" ht="15">
      <c r="C60" s="79"/>
      <c r="D60" s="79"/>
      <c r="E60" s="79"/>
      <c r="F60" s="157" t="s">
        <v>120</v>
      </c>
      <c r="G60" s="158"/>
      <c r="H60" s="159"/>
      <c r="I60" s="166" t="s">
        <v>19</v>
      </c>
      <c r="J60" s="166"/>
      <c r="K60" s="167" t="s">
        <v>154</v>
      </c>
      <c r="W60" s="95" t="s">
        <v>20</v>
      </c>
      <c r="X60" s="96"/>
      <c r="Y60" s="97"/>
      <c r="AA60" s="97"/>
      <c r="AB60" s="31">
        <v>1000</v>
      </c>
      <c r="AE60" s="50"/>
      <c r="AF60" s="50"/>
      <c r="AG60" s="50"/>
      <c r="AH60" s="50"/>
      <c r="AI60" s="50"/>
      <c r="AJ60" s="50"/>
      <c r="AK60" s="50"/>
      <c r="AO60" s="80"/>
    </row>
    <row r="61" spans="3:41" ht="15">
      <c r="C61" s="79"/>
      <c r="D61" s="79"/>
      <c r="E61" s="79"/>
      <c r="F61" s="160"/>
      <c r="G61" s="161"/>
      <c r="H61" s="162"/>
      <c r="I61" s="166"/>
      <c r="J61" s="166"/>
      <c r="K61" s="168"/>
      <c r="W61" s="170"/>
      <c r="X61" s="170"/>
      <c r="Y61" s="98"/>
      <c r="AA61" s="97"/>
      <c r="AB61" s="31">
        <f>Q40-1</f>
        <v>0</v>
      </c>
      <c r="AE61" s="53"/>
      <c r="AF61" s="53"/>
      <c r="AG61" s="53"/>
      <c r="AH61" s="53"/>
      <c r="AI61" s="53"/>
      <c r="AJ61" s="53"/>
      <c r="AK61" s="53"/>
      <c r="AO61" s="80"/>
    </row>
    <row r="62" spans="3:41" ht="15.75" thickBot="1">
      <c r="C62" s="79"/>
      <c r="D62" s="79"/>
      <c r="E62" s="79"/>
      <c r="F62" s="163"/>
      <c r="G62" s="164"/>
      <c r="H62" s="165"/>
      <c r="I62" s="166"/>
      <c r="J62" s="166"/>
      <c r="K62" s="169"/>
      <c r="W62" s="171"/>
      <c r="X62" s="171"/>
      <c r="Y62" s="98"/>
      <c r="AA62" s="97"/>
      <c r="AB62" s="31">
        <f>AB60+AB61</f>
        <v>1000</v>
      </c>
      <c r="AE62" s="63"/>
      <c r="AF62" s="50"/>
      <c r="AG62" s="50"/>
      <c r="AH62" s="50"/>
      <c r="AI62" s="50"/>
      <c r="AJ62" s="50"/>
      <c r="AK62" s="50"/>
      <c r="AO62" s="80"/>
    </row>
    <row r="63" spans="3:37" ht="15.75" thickBot="1">
      <c r="C63" s="36"/>
      <c r="D63" s="79"/>
      <c r="E63" s="79"/>
      <c r="F63" s="106" t="s">
        <v>121</v>
      </c>
      <c r="G63" s="107"/>
      <c r="H63" s="108"/>
      <c r="I63" s="109" t="s">
        <v>24</v>
      </c>
      <c r="J63" s="110"/>
      <c r="K63" s="111" t="str">
        <f>CONCATENATE(W63,"h")</f>
        <v>17h</v>
      </c>
      <c r="W63" s="172" t="str">
        <f>RIGHT(DEC2HEX(Q34-1,4),2)</f>
        <v>17</v>
      </c>
      <c r="X63" s="173"/>
      <c r="Y63" s="97" t="s">
        <v>80</v>
      </c>
      <c r="AA63" s="97"/>
      <c r="AB63" s="31">
        <v>20</v>
      </c>
      <c r="AC63" s="31"/>
      <c r="AD63" s="31">
        <v>0</v>
      </c>
      <c r="AE63" s="53"/>
      <c r="AF63" s="53"/>
      <c r="AG63" s="53"/>
      <c r="AH63" s="53"/>
      <c r="AI63" s="53"/>
      <c r="AJ63" s="53"/>
      <c r="AK63" s="53"/>
    </row>
    <row r="64" spans="3:37" ht="15.75" customHeight="1" thickBot="1">
      <c r="C64" s="36"/>
      <c r="D64" s="79"/>
      <c r="E64" s="79"/>
      <c r="F64" s="106" t="s">
        <v>122</v>
      </c>
      <c r="G64" s="112"/>
      <c r="H64" s="108"/>
      <c r="I64" s="174" t="s">
        <v>25</v>
      </c>
      <c r="J64" s="174"/>
      <c r="K64" s="111" t="str">
        <f>CONCATENATE(W64,X64,"h")</f>
        <v>51h</v>
      </c>
      <c r="W64" s="125">
        <f>VLOOKUP(L36,AB63:AD66,3)</f>
        <v>5</v>
      </c>
      <c r="X64" s="126">
        <v>1</v>
      </c>
      <c r="Y64" s="97" t="s">
        <v>80</v>
      </c>
      <c r="AB64" s="31">
        <v>50</v>
      </c>
      <c r="AC64" s="31" t="s">
        <v>3</v>
      </c>
      <c r="AD64" s="31">
        <v>0</v>
      </c>
      <c r="AE64" s="50"/>
      <c r="AF64" s="63"/>
      <c r="AG64" s="63"/>
      <c r="AH64" s="63"/>
      <c r="AI64" s="63"/>
      <c r="AJ64" s="63"/>
      <c r="AK64" s="63"/>
    </row>
    <row r="65" spans="3:37" ht="15.75" customHeight="1" thickBot="1">
      <c r="C65" s="36"/>
      <c r="D65" s="79"/>
      <c r="E65" s="79"/>
      <c r="F65" s="106" t="s">
        <v>123</v>
      </c>
      <c r="G65" s="112"/>
      <c r="H65" s="108"/>
      <c r="I65" s="174" t="s">
        <v>27</v>
      </c>
      <c r="J65" s="174"/>
      <c r="K65" s="111" t="str">
        <f>CONCATENATE(W65,X65,"h")</f>
        <v>01h</v>
      </c>
      <c r="N65" s="99"/>
      <c r="W65" s="127">
        <v>0</v>
      </c>
      <c r="X65" s="126">
        <f>Q38-1</f>
        <v>1</v>
      </c>
      <c r="Y65" s="97" t="s">
        <v>80</v>
      </c>
      <c r="AB65" s="31">
        <v>102</v>
      </c>
      <c r="AC65" s="31"/>
      <c r="AD65" s="31">
        <v>4</v>
      </c>
      <c r="AF65" s="53"/>
      <c r="AG65" s="53"/>
      <c r="AH65" s="53"/>
      <c r="AI65" s="53"/>
      <c r="AJ65" s="53"/>
      <c r="AK65" s="53"/>
    </row>
    <row r="66" spans="3:37" ht="15.75" customHeight="1" thickBot="1">
      <c r="C66" s="36"/>
      <c r="D66" s="79"/>
      <c r="E66" s="79"/>
      <c r="F66" s="106" t="s">
        <v>124</v>
      </c>
      <c r="G66" s="112"/>
      <c r="H66" s="108"/>
      <c r="I66" s="174" t="s">
        <v>28</v>
      </c>
      <c r="J66" s="174"/>
      <c r="K66" s="111" t="str">
        <f>CONCATENATE(W66,"h")</f>
        <v>08h</v>
      </c>
      <c r="N66" s="99"/>
      <c r="W66" s="175" t="s">
        <v>155</v>
      </c>
      <c r="X66" s="176"/>
      <c r="Y66" s="97" t="s">
        <v>80</v>
      </c>
      <c r="AB66" s="31">
        <v>140</v>
      </c>
      <c r="AC66" s="31"/>
      <c r="AD66" s="31">
        <v>5</v>
      </c>
      <c r="AF66" s="50"/>
      <c r="AG66" s="50"/>
      <c r="AH66" s="50"/>
      <c r="AI66" s="50"/>
      <c r="AJ66" s="50"/>
      <c r="AK66" s="50"/>
    </row>
    <row r="67" spans="3:25" ht="15.75" thickBot="1">
      <c r="C67" s="36"/>
      <c r="D67" s="79"/>
      <c r="E67" s="79"/>
      <c r="F67" s="106" t="s">
        <v>125</v>
      </c>
      <c r="G67" s="112"/>
      <c r="H67" s="108"/>
      <c r="I67" s="177" t="s">
        <v>29</v>
      </c>
      <c r="J67" s="177"/>
      <c r="K67" s="111" t="str">
        <f>CONCATENATE(W67,"h")</f>
        <v>59h</v>
      </c>
      <c r="W67" s="172" t="str">
        <f>RIGHT(DEC2HEX(Q36-1,4),2)</f>
        <v>59</v>
      </c>
      <c r="X67" s="173"/>
      <c r="Y67" s="97" t="s">
        <v>80</v>
      </c>
    </row>
    <row r="68" spans="3:25" ht="15.75" thickBot="1">
      <c r="C68" s="36"/>
      <c r="D68" s="79"/>
      <c r="E68" s="79"/>
      <c r="F68" s="113" t="s">
        <v>126</v>
      </c>
      <c r="G68" s="114"/>
      <c r="H68" s="115"/>
      <c r="I68" s="178" t="s">
        <v>30</v>
      </c>
      <c r="J68" s="179"/>
      <c r="K68" s="111" t="str">
        <f>CONCATENATE(W68,X68,"h")</f>
        <v>80h</v>
      </c>
      <c r="N68" s="100"/>
      <c r="W68" s="128" t="str">
        <f>BIN2HEX(AB62)</f>
        <v>8</v>
      </c>
      <c r="X68" s="126">
        <v>0</v>
      </c>
      <c r="Y68" s="97" t="s">
        <v>80</v>
      </c>
    </row>
    <row r="69" spans="3:25" ht="15" thickBot="1">
      <c r="C69" s="79"/>
      <c r="D69" s="79"/>
      <c r="E69" s="79"/>
      <c r="F69" s="106" t="s">
        <v>121</v>
      </c>
      <c r="G69" s="112"/>
      <c r="H69" s="108"/>
      <c r="I69" s="178" t="s">
        <v>24</v>
      </c>
      <c r="J69" s="179"/>
      <c r="K69" s="111" t="str">
        <f>CONCATENATE(W69,"h")</f>
        <v>97h</v>
      </c>
      <c r="N69" s="101"/>
      <c r="W69" s="180" t="str">
        <f>BIN2HEX(AB72)</f>
        <v>97</v>
      </c>
      <c r="X69" s="181"/>
      <c r="Y69" s="97" t="s">
        <v>80</v>
      </c>
    </row>
    <row r="70" spans="3:14" ht="14.25">
      <c r="C70" s="79"/>
      <c r="D70" s="79"/>
      <c r="E70" s="79"/>
      <c r="F70" s="116"/>
      <c r="G70" s="114"/>
      <c r="H70" s="116"/>
      <c r="I70" s="182"/>
      <c r="J70" s="182"/>
      <c r="K70" s="117"/>
      <c r="N70" s="92"/>
    </row>
    <row r="71" spans="3:28" ht="14.25">
      <c r="C71" s="79"/>
      <c r="D71" s="79"/>
      <c r="E71" s="79"/>
      <c r="F71" s="106" t="s">
        <v>127</v>
      </c>
      <c r="G71" s="112"/>
      <c r="H71" s="108"/>
      <c r="I71" s="178" t="s">
        <v>33</v>
      </c>
      <c r="J71" s="179"/>
      <c r="K71" s="111" t="str">
        <f>CONCATENATE(W71,X71,"h")</f>
        <v>01h</v>
      </c>
      <c r="N71" s="92"/>
      <c r="W71" s="129">
        <v>0</v>
      </c>
      <c r="X71" s="130">
        <v>1</v>
      </c>
      <c r="Y71" s="97" t="s">
        <v>80</v>
      </c>
      <c r="AB71" s="31" t="str">
        <f>HEX2BIN(W63)</f>
        <v>10111</v>
      </c>
    </row>
    <row r="72" spans="2:28" ht="15" thickBot="1">
      <c r="B72" s="79"/>
      <c r="C72" s="79"/>
      <c r="D72" s="79"/>
      <c r="E72" s="79"/>
      <c r="F72" s="116"/>
      <c r="G72" s="114"/>
      <c r="H72" s="116"/>
      <c r="I72" s="182"/>
      <c r="J72" s="182"/>
      <c r="K72" s="105"/>
      <c r="N72" s="92"/>
      <c r="AB72" s="31">
        <f>10000000+AB71</f>
        <v>10010111</v>
      </c>
    </row>
    <row r="73" spans="2:25" ht="15" thickBot="1">
      <c r="B73" s="102"/>
      <c r="C73" s="79"/>
      <c r="D73" s="79"/>
      <c r="E73" s="79"/>
      <c r="F73" s="106" t="s">
        <v>128</v>
      </c>
      <c r="G73" s="112"/>
      <c r="H73" s="108"/>
      <c r="I73" s="174" t="s">
        <v>34</v>
      </c>
      <c r="J73" s="174"/>
      <c r="K73" s="111" t="str">
        <f>CONCATENATE(W73,X73,"h")</f>
        <v>00h</v>
      </c>
      <c r="N73" s="97"/>
      <c r="W73" s="127">
        <v>0</v>
      </c>
      <c r="X73" s="126">
        <f>BIN2DEC(AB77+AB75)</f>
        <v>0</v>
      </c>
      <c r="Y73" s="97" t="s">
        <v>80</v>
      </c>
    </row>
    <row r="74" spans="2:42" ht="15.75" thickBot="1">
      <c r="B74" s="79"/>
      <c r="C74" s="79"/>
      <c r="D74" s="79"/>
      <c r="E74" s="79"/>
      <c r="F74" s="113" t="s">
        <v>129</v>
      </c>
      <c r="G74" s="114"/>
      <c r="H74" s="118"/>
      <c r="I74" s="174" t="s">
        <v>35</v>
      </c>
      <c r="J74" s="174"/>
      <c r="K74" s="111" t="str">
        <f aca="true" t="shared" si="0" ref="K74:K82">CONCATENATE(W74,"h")</f>
        <v>63h</v>
      </c>
      <c r="N74" s="92"/>
      <c r="W74" s="172" t="str">
        <f>RIGHT(DEC2HEX(C30/8-1,4),2)</f>
        <v>63</v>
      </c>
      <c r="X74" s="173"/>
      <c r="Y74" s="97" t="s">
        <v>80</v>
      </c>
      <c r="AL74" s="82"/>
      <c r="AM74" s="80"/>
      <c r="AN74" s="80"/>
      <c r="AO74" s="80"/>
      <c r="AP74" s="80"/>
    </row>
    <row r="75" spans="2:42" ht="15.75" thickBot="1">
      <c r="B75" s="79"/>
      <c r="C75" s="79"/>
      <c r="D75" s="79"/>
      <c r="E75" s="79"/>
      <c r="F75" s="106" t="s">
        <v>130</v>
      </c>
      <c r="G75" s="112"/>
      <c r="H75" s="110"/>
      <c r="I75" s="174" t="s">
        <v>36</v>
      </c>
      <c r="J75" s="174"/>
      <c r="K75" s="111" t="str">
        <f t="shared" si="0"/>
        <v>3Fh</v>
      </c>
      <c r="L75" s="41" t="s">
        <v>180</v>
      </c>
      <c r="N75" s="131"/>
      <c r="W75" s="172" t="str">
        <f>RIGHT(DEC2HEX((H32-C30)/2-1,4),2)</f>
        <v>3F</v>
      </c>
      <c r="X75" s="173"/>
      <c r="Y75" s="97" t="s">
        <v>80</v>
      </c>
      <c r="AB75" s="31" t="str">
        <f>DEC2BIN(C34)</f>
        <v>0</v>
      </c>
      <c r="AL75" s="80"/>
      <c r="AM75" s="80"/>
      <c r="AN75" s="80"/>
      <c r="AO75" s="80"/>
      <c r="AP75" s="80"/>
    </row>
    <row r="76" spans="2:42" ht="15.75" thickBot="1">
      <c r="B76" s="79"/>
      <c r="C76" s="79"/>
      <c r="D76" s="79"/>
      <c r="E76" s="79"/>
      <c r="F76" s="113" t="s">
        <v>182</v>
      </c>
      <c r="G76" s="114"/>
      <c r="H76" s="118"/>
      <c r="I76" s="174" t="s">
        <v>37</v>
      </c>
      <c r="J76" s="174"/>
      <c r="K76" s="111" t="str">
        <f t="shared" si="0"/>
        <v>DFh</v>
      </c>
      <c r="L76" s="41" t="s">
        <v>181</v>
      </c>
      <c r="N76" s="94"/>
      <c r="W76" s="172" t="str">
        <f>RIGHT(DEC2HEX(C31-1,4),2)</f>
        <v>DF</v>
      </c>
      <c r="X76" s="173"/>
      <c r="Y76" s="97" t="s">
        <v>80</v>
      </c>
      <c r="AB76" s="31" t="str">
        <f>DEC2BIN(C39)</f>
        <v>0</v>
      </c>
      <c r="AL76" s="80"/>
      <c r="AM76" s="80"/>
      <c r="AN76" s="80"/>
      <c r="AO76" s="80"/>
      <c r="AP76" s="80"/>
    </row>
    <row r="77" spans="2:42" ht="15.75" thickBot="1">
      <c r="B77" s="79"/>
      <c r="C77" s="79"/>
      <c r="D77" s="79"/>
      <c r="E77" s="79"/>
      <c r="F77" s="106" t="s">
        <v>131</v>
      </c>
      <c r="G77" s="112"/>
      <c r="H77" s="110"/>
      <c r="I77" s="174" t="s">
        <v>45</v>
      </c>
      <c r="J77" s="174"/>
      <c r="K77" s="111" t="str">
        <f t="shared" si="0"/>
        <v>01h</v>
      </c>
      <c r="N77" s="93"/>
      <c r="W77" s="172" t="str">
        <f>LEFT(DEC2HEX(C31-1,4),2)</f>
        <v>01</v>
      </c>
      <c r="X77" s="173"/>
      <c r="Y77" s="97" t="s">
        <v>80</v>
      </c>
      <c r="AB77" s="31" t="str">
        <f>AB76&amp;0</f>
        <v>00</v>
      </c>
      <c r="AL77" s="80"/>
      <c r="AM77" s="80"/>
      <c r="AN77" s="80"/>
      <c r="AO77" s="80"/>
      <c r="AP77" s="80"/>
    </row>
    <row r="78" spans="3:41" ht="15.75" thickBot="1">
      <c r="C78" s="79"/>
      <c r="D78" s="79"/>
      <c r="E78" s="79"/>
      <c r="F78" s="113" t="s">
        <v>132</v>
      </c>
      <c r="G78" s="114"/>
      <c r="H78" s="118"/>
      <c r="I78" s="174" t="s">
        <v>46</v>
      </c>
      <c r="J78" s="174"/>
      <c r="K78" s="111" t="str">
        <f t="shared" si="0"/>
        <v>15h</v>
      </c>
      <c r="N78" s="97"/>
      <c r="W78" s="172" t="str">
        <f>RIGHT(DEC2HEX((H36-C31)/2-1,4),2)</f>
        <v>15</v>
      </c>
      <c r="X78" s="173"/>
      <c r="Y78" s="97" t="s">
        <v>80</v>
      </c>
      <c r="AL78" s="82"/>
      <c r="AM78" s="80"/>
      <c r="AN78" s="80"/>
      <c r="AO78" s="80"/>
    </row>
    <row r="79" spans="3:42" ht="15.75" thickBot="1">
      <c r="C79" s="79"/>
      <c r="D79" s="79"/>
      <c r="E79" s="79"/>
      <c r="F79" s="106" t="s">
        <v>133</v>
      </c>
      <c r="G79" s="112"/>
      <c r="H79" s="110"/>
      <c r="I79" s="174" t="s">
        <v>47</v>
      </c>
      <c r="J79" s="174"/>
      <c r="K79" s="111" t="str">
        <f t="shared" si="0"/>
        <v>2Fh</v>
      </c>
      <c r="N79" s="93"/>
      <c r="W79" s="172" t="str">
        <f>RIGHT(DEC2HEX(H33-1+(H45-1)*128,4),2)</f>
        <v>2F</v>
      </c>
      <c r="X79" s="173"/>
      <c r="Y79" s="97" t="s">
        <v>80</v>
      </c>
      <c r="AO79" s="80"/>
      <c r="AP79" s="80"/>
    </row>
    <row r="80" spans="3:43" ht="15.75" thickBot="1">
      <c r="C80" s="79"/>
      <c r="D80" s="79"/>
      <c r="E80" s="79"/>
      <c r="F80" s="113" t="s">
        <v>134</v>
      </c>
      <c r="G80" s="114"/>
      <c r="H80" s="118"/>
      <c r="I80" s="174" t="s">
        <v>48</v>
      </c>
      <c r="J80" s="174"/>
      <c r="K80" s="111" t="str">
        <f t="shared" si="0"/>
        <v>28h</v>
      </c>
      <c r="N80" s="93"/>
      <c r="W80" s="172" t="str">
        <f>RIGHT(DEC2HEX(H30,4),2)</f>
        <v>28</v>
      </c>
      <c r="X80" s="173"/>
      <c r="Y80" s="97" t="s">
        <v>80</v>
      </c>
      <c r="AC80" s="31">
        <v>1</v>
      </c>
      <c r="AD80" s="31" t="s">
        <v>59</v>
      </c>
      <c r="AE80" s="31">
        <v>20</v>
      </c>
      <c r="AO80" s="80"/>
      <c r="AQ80" s="100"/>
    </row>
    <row r="81" spans="3:43" ht="15.75" thickBot="1">
      <c r="C81" s="79"/>
      <c r="D81" s="79"/>
      <c r="E81" s="79"/>
      <c r="F81" s="106" t="s">
        <v>183</v>
      </c>
      <c r="G81" s="112"/>
      <c r="H81" s="110"/>
      <c r="I81" s="174" t="s">
        <v>49</v>
      </c>
      <c r="J81" s="174"/>
      <c r="K81" s="111" t="str">
        <f t="shared" si="0"/>
        <v>03h</v>
      </c>
      <c r="N81" s="93"/>
      <c r="W81" s="172" t="str">
        <f>RIGHT(DEC2HEX(H37-1+(H44-1)*128,4),2)</f>
        <v>03</v>
      </c>
      <c r="X81" s="173"/>
      <c r="Y81" s="97" t="s">
        <v>80</v>
      </c>
      <c r="AC81" s="31">
        <v>2</v>
      </c>
      <c r="AD81" s="31" t="s">
        <v>58</v>
      </c>
      <c r="AE81" s="31">
        <v>40</v>
      </c>
      <c r="AO81" s="80"/>
      <c r="AQ81" s="100"/>
    </row>
    <row r="82" spans="3:43" ht="15.75" thickBot="1">
      <c r="C82" s="79"/>
      <c r="D82" s="79"/>
      <c r="E82" s="79"/>
      <c r="F82" s="113" t="s">
        <v>135</v>
      </c>
      <c r="G82" s="114"/>
      <c r="H82" s="118"/>
      <c r="I82" s="174" t="s">
        <v>50</v>
      </c>
      <c r="J82" s="174"/>
      <c r="K82" s="111" t="str">
        <f t="shared" si="0"/>
        <v>0Dh</v>
      </c>
      <c r="P82" s="87"/>
      <c r="W82" s="172" t="str">
        <f>RIGHT(DEC2HEX(H34,4),2)</f>
        <v>0D</v>
      </c>
      <c r="X82" s="173"/>
      <c r="Y82" s="97" t="s">
        <v>80</v>
      </c>
      <c r="AC82" s="31">
        <v>3</v>
      </c>
      <c r="AD82" s="31" t="s">
        <v>60</v>
      </c>
      <c r="AE82" s="31">
        <v>50</v>
      </c>
      <c r="AO82" s="80"/>
      <c r="AQ82" s="100"/>
    </row>
    <row r="83" spans="3:43" ht="15">
      <c r="C83" s="79"/>
      <c r="D83" s="79"/>
      <c r="E83" s="79"/>
      <c r="F83" s="106" t="s">
        <v>136</v>
      </c>
      <c r="G83" s="112"/>
      <c r="H83" s="108"/>
      <c r="I83" s="174" t="s">
        <v>51</v>
      </c>
      <c r="J83" s="174"/>
      <c r="K83" s="111" t="str">
        <f>CONCATENATE(W83,X83,"h")</f>
        <v>80h</v>
      </c>
      <c r="N83" s="93"/>
      <c r="W83" s="133">
        <f>(H40-1)*8</f>
        <v>8</v>
      </c>
      <c r="X83" s="132">
        <v>0</v>
      </c>
      <c r="Y83" s="97" t="s">
        <v>80</v>
      </c>
      <c r="AC83" s="31">
        <v>4</v>
      </c>
      <c r="AD83" s="31" t="s">
        <v>61</v>
      </c>
      <c r="AE83" s="31">
        <v>60</v>
      </c>
      <c r="AO83" s="80"/>
      <c r="AQ83" s="100"/>
    </row>
    <row r="84" spans="3:43" ht="15.75" thickBot="1">
      <c r="C84" s="79"/>
      <c r="D84" s="79"/>
      <c r="E84" s="79"/>
      <c r="F84" s="116"/>
      <c r="G84" s="114"/>
      <c r="H84" s="116"/>
      <c r="I84" s="105"/>
      <c r="J84" s="105"/>
      <c r="K84" s="105"/>
      <c r="N84" s="93"/>
      <c r="AC84" s="31">
        <v>5</v>
      </c>
      <c r="AD84" s="31" t="s">
        <v>62</v>
      </c>
      <c r="AE84" s="31">
        <v>70</v>
      </c>
      <c r="AO84" s="80"/>
      <c r="AQ84" s="100"/>
    </row>
    <row r="85" spans="3:43" ht="15.75" thickBot="1">
      <c r="C85" s="79"/>
      <c r="D85" s="79"/>
      <c r="E85" s="79"/>
      <c r="F85" s="106" t="s">
        <v>137</v>
      </c>
      <c r="G85" s="112"/>
      <c r="H85" s="108"/>
      <c r="I85" s="174" t="s">
        <v>52</v>
      </c>
      <c r="J85" s="174"/>
      <c r="K85" s="111" t="str">
        <f>CONCATENATE(W85,X85,"h")</f>
        <v>03h</v>
      </c>
      <c r="N85" s="93"/>
      <c r="W85" s="127">
        <v>0</v>
      </c>
      <c r="X85" s="126">
        <f>C51</f>
        <v>3</v>
      </c>
      <c r="Y85" s="97" t="s">
        <v>80</v>
      </c>
      <c r="AO85" s="80"/>
      <c r="AQ85" s="100"/>
    </row>
    <row r="86" spans="3:43" ht="15">
      <c r="C86" s="79"/>
      <c r="D86" s="79"/>
      <c r="E86" s="79"/>
      <c r="F86" s="113" t="s">
        <v>138</v>
      </c>
      <c r="G86" s="114"/>
      <c r="H86" s="115"/>
      <c r="I86" s="174" t="s">
        <v>54</v>
      </c>
      <c r="J86" s="174"/>
      <c r="K86" s="111" t="str">
        <f>CONCATENATE(W86,"h")</f>
        <v>00h</v>
      </c>
      <c r="N86" s="93"/>
      <c r="W86" s="183" t="str">
        <f>RIGHT(DEC2HEX(C56,4),2)</f>
        <v>00</v>
      </c>
      <c r="X86" s="184"/>
      <c r="Y86" s="97" t="s">
        <v>80</v>
      </c>
      <c r="AO86" s="80"/>
      <c r="AQ86" s="100"/>
    </row>
    <row r="87" spans="3:43" ht="15" thickBot="1">
      <c r="C87" s="79"/>
      <c r="D87" s="79"/>
      <c r="E87" s="79"/>
      <c r="F87" s="106" t="s">
        <v>139</v>
      </c>
      <c r="G87" s="112"/>
      <c r="H87" s="108"/>
      <c r="I87" s="174" t="s">
        <v>55</v>
      </c>
      <c r="J87" s="174"/>
      <c r="K87" s="111" t="str">
        <f>CONCATENATE(W87,"h")</f>
        <v>03h</v>
      </c>
      <c r="N87" s="88"/>
      <c r="W87" s="183" t="str">
        <f>LEFT(DEC2HEX(C56,4),2)</f>
        <v>03</v>
      </c>
      <c r="X87" s="184"/>
      <c r="Y87" s="97" t="s">
        <v>80</v>
      </c>
      <c r="AL87" s="93"/>
      <c r="AQ87" s="100"/>
    </row>
    <row r="88" spans="3:43" ht="15" thickBot="1">
      <c r="C88" s="79"/>
      <c r="D88" s="79"/>
      <c r="E88" s="79"/>
      <c r="F88" s="119" t="s">
        <v>140</v>
      </c>
      <c r="G88" s="120"/>
      <c r="H88" s="121"/>
      <c r="I88" s="174" t="s">
        <v>56</v>
      </c>
      <c r="J88" s="174"/>
      <c r="K88" s="111" t="str">
        <f>CONCATENATE(W88,"h")</f>
        <v>50h</v>
      </c>
      <c r="N88" s="88"/>
      <c r="W88" s="172">
        <f>VLOOKUP(C52,AC80:AE84,3)</f>
        <v>50</v>
      </c>
      <c r="X88" s="173"/>
      <c r="Y88" s="97" t="s">
        <v>80</v>
      </c>
      <c r="AL88" s="93"/>
      <c r="AQ88" s="100"/>
    </row>
    <row r="89" spans="3:43" ht="14.25">
      <c r="C89" s="79"/>
      <c r="D89" s="79"/>
      <c r="E89" s="79"/>
      <c r="F89" s="116"/>
      <c r="G89" s="114"/>
      <c r="H89" s="116"/>
      <c r="I89" s="105"/>
      <c r="J89" s="105"/>
      <c r="K89" s="105"/>
      <c r="N89" s="88"/>
      <c r="AL89" s="93"/>
      <c r="AP89" s="185"/>
      <c r="AQ89" s="185"/>
    </row>
    <row r="90" spans="3:38" ht="14.25">
      <c r="C90" s="79"/>
      <c r="D90" s="79"/>
      <c r="E90" s="79"/>
      <c r="F90" s="106" t="s">
        <v>127</v>
      </c>
      <c r="G90" s="112"/>
      <c r="H90" s="108"/>
      <c r="I90" s="178" t="s">
        <v>33</v>
      </c>
      <c r="J90" s="179"/>
      <c r="K90" s="111" t="str">
        <f>CONCATENATE(W90,"h")</f>
        <v>E8h</v>
      </c>
      <c r="N90" s="103"/>
      <c r="W90" s="186" t="s">
        <v>64</v>
      </c>
      <c r="X90" s="187"/>
      <c r="Y90" s="97" t="s">
        <v>80</v>
      </c>
      <c r="AL90" s="93"/>
    </row>
    <row r="91" spans="3:38" ht="14.25">
      <c r="C91" s="79"/>
      <c r="D91" s="79"/>
      <c r="E91" s="79"/>
      <c r="F91" s="113" t="s">
        <v>127</v>
      </c>
      <c r="G91" s="114"/>
      <c r="H91" s="115"/>
      <c r="I91" s="178" t="s">
        <v>33</v>
      </c>
      <c r="J91" s="179"/>
      <c r="K91" s="111" t="str">
        <f>CONCATENATE(W91,X91,"h")</f>
        <v>00h</v>
      </c>
      <c r="N91" s="103"/>
      <c r="W91" s="129">
        <v>0</v>
      </c>
      <c r="X91" s="130">
        <v>0</v>
      </c>
      <c r="Y91" s="97" t="s">
        <v>80</v>
      </c>
      <c r="AL91" s="93"/>
    </row>
    <row r="92" spans="3:38" ht="14.25">
      <c r="C92" s="79"/>
      <c r="D92" s="79"/>
      <c r="E92" s="79"/>
      <c r="F92" s="106" t="s">
        <v>127</v>
      </c>
      <c r="G92" s="112"/>
      <c r="H92" s="108"/>
      <c r="I92" s="178" t="s">
        <v>33</v>
      </c>
      <c r="J92" s="179"/>
      <c r="K92" s="111" t="str">
        <f>CONCATENATE(W92,X92,"h")</f>
        <v>01h</v>
      </c>
      <c r="N92" s="93"/>
      <c r="W92" s="129">
        <v>0</v>
      </c>
      <c r="X92" s="130">
        <v>1</v>
      </c>
      <c r="Y92" s="97" t="s">
        <v>80</v>
      </c>
      <c r="AL92" s="93"/>
    </row>
    <row r="93" spans="3:38" ht="14.25">
      <c r="C93" s="79"/>
      <c r="D93" s="79"/>
      <c r="E93" s="79"/>
      <c r="F93" s="116"/>
      <c r="G93" s="114"/>
      <c r="H93" s="116"/>
      <c r="I93" s="105"/>
      <c r="J93" s="105"/>
      <c r="K93" s="105"/>
      <c r="N93" s="93"/>
      <c r="W93" s="31"/>
      <c r="X93" s="87"/>
      <c r="AL93" s="93"/>
    </row>
    <row r="94" spans="3:38" ht="14.25">
      <c r="C94" s="79"/>
      <c r="D94" s="79"/>
      <c r="E94" s="79"/>
      <c r="F94" s="106" t="s">
        <v>141</v>
      </c>
      <c r="G94" s="112"/>
      <c r="H94" s="108"/>
      <c r="I94" s="178" t="s">
        <v>65</v>
      </c>
      <c r="J94" s="179"/>
      <c r="K94" s="111" t="str">
        <f>CONCATENATE(W94,X94,"h")</f>
        <v>82h</v>
      </c>
      <c r="N94" s="93"/>
      <c r="W94" s="129">
        <v>8</v>
      </c>
      <c r="X94" s="130">
        <v>2</v>
      </c>
      <c r="Y94" s="97" t="s">
        <v>80</v>
      </c>
      <c r="AL94" s="93"/>
    </row>
    <row r="95" spans="3:38" ht="14.25">
      <c r="C95" s="79"/>
      <c r="D95" s="79"/>
      <c r="E95" s="79"/>
      <c r="F95" s="116"/>
      <c r="G95" s="114"/>
      <c r="H95" s="116"/>
      <c r="I95" s="105"/>
      <c r="J95" s="105"/>
      <c r="K95" s="105"/>
      <c r="N95" s="93"/>
      <c r="AL95" s="93"/>
    </row>
    <row r="96" spans="3:38" ht="14.25">
      <c r="C96" s="79"/>
      <c r="D96" s="79"/>
      <c r="E96" s="79"/>
      <c r="F96" s="106" t="s">
        <v>142</v>
      </c>
      <c r="G96" s="112"/>
      <c r="H96" s="108"/>
      <c r="I96" s="178" t="s">
        <v>66</v>
      </c>
      <c r="J96" s="179"/>
      <c r="K96" s="111" t="str">
        <f>CONCATENATE(W96,X96,"h")</f>
        <v>00h</v>
      </c>
      <c r="N96" s="93"/>
      <c r="W96" s="129">
        <v>0</v>
      </c>
      <c r="X96" s="130">
        <v>0</v>
      </c>
      <c r="Y96" s="97" t="s">
        <v>80</v>
      </c>
      <c r="AL96" s="93"/>
    </row>
    <row r="97" spans="3:38" ht="14.25">
      <c r="C97" s="79"/>
      <c r="D97" s="79"/>
      <c r="E97" s="79"/>
      <c r="F97" s="113" t="s">
        <v>143</v>
      </c>
      <c r="G97" s="114"/>
      <c r="H97" s="115"/>
      <c r="I97" s="178" t="s">
        <v>67</v>
      </c>
      <c r="J97" s="179"/>
      <c r="K97" s="111" t="str">
        <f>CONCATENATE(W97,X97,"h")</f>
        <v>00h</v>
      </c>
      <c r="N97" s="93"/>
      <c r="W97" s="129">
        <v>0</v>
      </c>
      <c r="X97" s="130">
        <v>0</v>
      </c>
      <c r="Y97" s="97" t="s">
        <v>80</v>
      </c>
      <c r="AL97" s="93"/>
    </row>
    <row r="98" spans="3:38" ht="14.25">
      <c r="C98" s="79"/>
      <c r="D98" s="79"/>
      <c r="E98" s="79"/>
      <c r="F98" s="106" t="s">
        <v>144</v>
      </c>
      <c r="G98" s="112"/>
      <c r="H98" s="108"/>
      <c r="I98" s="178" t="s">
        <v>68</v>
      </c>
      <c r="J98" s="179"/>
      <c r="K98" s="111" t="str">
        <f>CONCATENATE(W98,X98,"h")</f>
        <v>00h</v>
      </c>
      <c r="N98" s="93"/>
      <c r="W98" s="129">
        <v>0</v>
      </c>
      <c r="X98" s="130">
        <v>0</v>
      </c>
      <c r="Y98" s="97" t="s">
        <v>80</v>
      </c>
      <c r="AL98" s="93"/>
    </row>
    <row r="99" spans="3:38" ht="14.25">
      <c r="C99" s="79"/>
      <c r="D99" s="79"/>
      <c r="E99" s="79"/>
      <c r="F99" s="119" t="s">
        <v>145</v>
      </c>
      <c r="G99" s="120"/>
      <c r="H99" s="121"/>
      <c r="I99" s="178" t="s">
        <v>69</v>
      </c>
      <c r="J99" s="179"/>
      <c r="K99" s="111" t="str">
        <f>CONCATENATE(W99,X99,"h")</f>
        <v>00h</v>
      </c>
      <c r="W99" s="129">
        <v>0</v>
      </c>
      <c r="X99" s="130">
        <v>0</v>
      </c>
      <c r="Y99" s="97" t="s">
        <v>80</v>
      </c>
      <c r="AL99" s="93"/>
    </row>
    <row r="100" spans="3:38" ht="15" thickBot="1">
      <c r="C100" s="79"/>
      <c r="D100" s="79"/>
      <c r="E100" s="79"/>
      <c r="F100" s="116"/>
      <c r="G100" s="114"/>
      <c r="H100" s="116"/>
      <c r="I100" s="105"/>
      <c r="J100" s="105"/>
      <c r="K100" s="105"/>
      <c r="AL100" s="93"/>
    </row>
    <row r="101" spans="3:38" ht="15" thickBot="1">
      <c r="C101" s="79"/>
      <c r="D101" s="79"/>
      <c r="E101" s="79"/>
      <c r="F101" s="106" t="s">
        <v>146</v>
      </c>
      <c r="G101" s="112"/>
      <c r="H101" s="108"/>
      <c r="I101" s="174" t="s">
        <v>70</v>
      </c>
      <c r="J101" s="174"/>
      <c r="K101" s="111" t="str">
        <f>CONCATENATE(W101,X101,"h")</f>
        <v>C6h</v>
      </c>
      <c r="W101" s="172" t="str">
        <f>RIGHT(DEC2HEX(C30/4-2,4),2)</f>
        <v>C6</v>
      </c>
      <c r="X101" s="173"/>
      <c r="Y101" s="97" t="s">
        <v>80</v>
      </c>
      <c r="AL101" s="93"/>
    </row>
    <row r="102" spans="3:38" ht="15" thickBot="1">
      <c r="C102" s="79"/>
      <c r="D102" s="79"/>
      <c r="E102" s="79"/>
      <c r="F102" s="106" t="s">
        <v>147</v>
      </c>
      <c r="G102" s="112"/>
      <c r="H102" s="108"/>
      <c r="I102" s="174" t="s">
        <v>71</v>
      </c>
      <c r="J102" s="174"/>
      <c r="K102" s="111" t="str">
        <f>CONCATENATE(W102,X102,"h")</f>
        <v>77h</v>
      </c>
      <c r="W102" s="172" t="str">
        <f>BIN2HEX(AF103,2)</f>
        <v>77</v>
      </c>
      <c r="X102" s="173"/>
      <c r="Y102" s="97" t="s">
        <v>80</v>
      </c>
      <c r="AB102" s="31" t="str">
        <f>DEC2HEX(C31-1,4)</f>
        <v>01DF</v>
      </c>
      <c r="AC102" s="31" t="str">
        <f>RIGHT(AB102,1)</f>
        <v>F</v>
      </c>
      <c r="AD102" s="31" t="str">
        <f>HEX2BIN(AC102,4)</f>
        <v>1111</v>
      </c>
      <c r="AE102" s="31" t="str">
        <f>LEFT(AD102,2)</f>
        <v>11</v>
      </c>
      <c r="AF102" s="31" t="str">
        <f>RIGHT(AD102,2)</f>
        <v>11</v>
      </c>
      <c r="AL102" s="93"/>
    </row>
    <row r="103" spans="3:38" ht="15" thickBot="1">
      <c r="C103" s="79"/>
      <c r="D103" s="79"/>
      <c r="E103" s="79"/>
      <c r="F103" s="106" t="s">
        <v>148</v>
      </c>
      <c r="G103" s="112"/>
      <c r="H103" s="108"/>
      <c r="I103" s="174" t="s">
        <v>72</v>
      </c>
      <c r="J103" s="174"/>
      <c r="K103" s="111" t="str">
        <f>CONCATENATE(W103,X103,"h")</f>
        <v>03h</v>
      </c>
      <c r="W103" s="172" t="str">
        <f>BIN2HEX(AF102,2)</f>
        <v>03</v>
      </c>
      <c r="X103" s="173"/>
      <c r="Y103" s="97" t="s">
        <v>80</v>
      </c>
      <c r="AB103" s="31"/>
      <c r="AC103" s="31" t="str">
        <f>LEFT(AB102,3)</f>
        <v>01D</v>
      </c>
      <c r="AD103" s="31" t="str">
        <f>HEX2BIN(AC103,8)</f>
        <v>00011101</v>
      </c>
      <c r="AE103" s="31"/>
      <c r="AF103" s="31" t="str">
        <f>CONCATENATE(AD103,AE102)</f>
        <v>0001110111</v>
      </c>
      <c r="AL103" s="93"/>
    </row>
    <row r="104" spans="3:38" ht="14.25">
      <c r="C104" s="79"/>
      <c r="D104" s="79"/>
      <c r="E104" s="79"/>
      <c r="F104" s="116"/>
      <c r="G104" s="114"/>
      <c r="H104" s="116"/>
      <c r="I104" s="105"/>
      <c r="J104" s="105"/>
      <c r="K104" s="105"/>
      <c r="AL104" s="93"/>
    </row>
    <row r="105" spans="3:38" ht="15">
      <c r="C105" s="58"/>
      <c r="D105" s="79"/>
      <c r="E105" s="79"/>
      <c r="F105" s="116"/>
      <c r="G105" s="114"/>
      <c r="H105" s="116"/>
      <c r="I105" s="122" t="s">
        <v>73</v>
      </c>
      <c r="J105" s="105"/>
      <c r="K105" s="105"/>
      <c r="AL105" s="93"/>
    </row>
    <row r="106" spans="3:38" ht="14.25">
      <c r="C106" s="58"/>
      <c r="D106" s="79"/>
      <c r="E106" s="79"/>
      <c r="F106" s="116"/>
      <c r="G106" s="114"/>
      <c r="H106" s="116"/>
      <c r="I106" s="105"/>
      <c r="J106" s="105"/>
      <c r="K106" s="105"/>
      <c r="AL106" s="93"/>
    </row>
    <row r="107" spans="3:38" ht="14.25">
      <c r="C107" s="79"/>
      <c r="D107" s="79"/>
      <c r="E107" s="79"/>
      <c r="F107" s="106" t="s">
        <v>149</v>
      </c>
      <c r="G107" s="112"/>
      <c r="H107" s="108"/>
      <c r="I107" s="178" t="s">
        <v>74</v>
      </c>
      <c r="J107" s="179"/>
      <c r="K107" s="111" t="str">
        <f>CONCATENATE(W107,X107,"h")</f>
        <v>00h</v>
      </c>
      <c r="W107" s="129">
        <v>0</v>
      </c>
      <c r="X107" s="130">
        <v>0</v>
      </c>
      <c r="Y107" s="97" t="s">
        <v>80</v>
      </c>
      <c r="AL107" s="93"/>
    </row>
    <row r="108" spans="3:38" ht="15">
      <c r="C108" s="79"/>
      <c r="D108" s="79"/>
      <c r="E108" s="79"/>
      <c r="F108" s="116"/>
      <c r="G108" s="123"/>
      <c r="H108" s="116"/>
      <c r="I108" s="124"/>
      <c r="J108" s="124"/>
      <c r="K108" s="105"/>
      <c r="W108" s="31"/>
      <c r="X108" s="31"/>
      <c r="AL108" s="93"/>
    </row>
    <row r="109" spans="3:38" ht="14.25">
      <c r="C109" s="79"/>
      <c r="D109" s="79"/>
      <c r="E109" s="79"/>
      <c r="F109" s="106" t="s">
        <v>150</v>
      </c>
      <c r="G109" s="107"/>
      <c r="H109" s="108"/>
      <c r="I109" s="178" t="s">
        <v>75</v>
      </c>
      <c r="J109" s="179"/>
      <c r="K109" s="111" t="str">
        <f>CONCATENATE(W109,X109,"h")</f>
        <v>01h</v>
      </c>
      <c r="W109" s="129">
        <v>0</v>
      </c>
      <c r="X109" s="130">
        <v>1</v>
      </c>
      <c r="Y109" s="97" t="s">
        <v>80</v>
      </c>
      <c r="AL109" s="93"/>
    </row>
    <row r="110" spans="3:25" ht="14.25">
      <c r="C110" s="79"/>
      <c r="D110" s="79"/>
      <c r="E110" s="79"/>
      <c r="F110" s="106" t="s">
        <v>151</v>
      </c>
      <c r="G110" s="112"/>
      <c r="H110" s="108"/>
      <c r="I110" s="178" t="s">
        <v>76</v>
      </c>
      <c r="J110" s="179"/>
      <c r="K110" s="111" t="str">
        <f>CONCATENATE(W110,X110,"h")</f>
        <v>80h</v>
      </c>
      <c r="W110" s="133">
        <v>8</v>
      </c>
      <c r="X110" s="132">
        <v>0</v>
      </c>
      <c r="Y110" s="97" t="s">
        <v>80</v>
      </c>
    </row>
    <row r="111" spans="3:8" ht="14.25">
      <c r="C111" s="79"/>
      <c r="D111" s="79"/>
      <c r="E111" s="79"/>
      <c r="F111" s="79"/>
      <c r="G111" s="79"/>
      <c r="H111" s="79"/>
    </row>
    <row r="112" spans="3:12" ht="14.25"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3:13" ht="14.25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93"/>
    </row>
    <row r="114" spans="3:13" ht="14.25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93"/>
    </row>
    <row r="115" spans="3:12" ht="14.25"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3:12" ht="14.25">
      <c r="C116" s="79"/>
      <c r="D116" s="79"/>
      <c r="E116" s="79"/>
      <c r="F116" s="79"/>
      <c r="G116" s="79"/>
      <c r="H116" s="79"/>
      <c r="I116" s="79"/>
      <c r="J116" s="79"/>
      <c r="K116" s="79"/>
      <c r="L116" s="79"/>
    </row>
  </sheetData>
  <sheetProtection password="DBC7" sheet="1" selectLockedCells="1"/>
  <mergeCells count="64">
    <mergeCell ref="I107:J107"/>
    <mergeCell ref="I109:J109"/>
    <mergeCell ref="I110:J110"/>
    <mergeCell ref="I101:J101"/>
    <mergeCell ref="W101:X101"/>
    <mergeCell ref="I102:J102"/>
    <mergeCell ref="W102:X102"/>
    <mergeCell ref="I103:J103"/>
    <mergeCell ref="W103:X103"/>
    <mergeCell ref="I92:J92"/>
    <mergeCell ref="I94:J94"/>
    <mergeCell ref="I96:J96"/>
    <mergeCell ref="I97:J97"/>
    <mergeCell ref="I98:J98"/>
    <mergeCell ref="I99:J99"/>
    <mergeCell ref="I88:J88"/>
    <mergeCell ref="W88:X88"/>
    <mergeCell ref="AP89:AQ89"/>
    <mergeCell ref="I90:J90"/>
    <mergeCell ref="W90:X90"/>
    <mergeCell ref="I91:J91"/>
    <mergeCell ref="I83:J83"/>
    <mergeCell ref="I85:J85"/>
    <mergeCell ref="I86:J86"/>
    <mergeCell ref="W86:X86"/>
    <mergeCell ref="I87:J87"/>
    <mergeCell ref="W87:X87"/>
    <mergeCell ref="I80:J80"/>
    <mergeCell ref="W80:X80"/>
    <mergeCell ref="I81:J81"/>
    <mergeCell ref="W81:X81"/>
    <mergeCell ref="I82:J82"/>
    <mergeCell ref="W82:X82"/>
    <mergeCell ref="I77:J77"/>
    <mergeCell ref="W77:X77"/>
    <mergeCell ref="I78:J78"/>
    <mergeCell ref="W78:X78"/>
    <mergeCell ref="I79:J79"/>
    <mergeCell ref="W79:X79"/>
    <mergeCell ref="I73:J73"/>
    <mergeCell ref="I74:J74"/>
    <mergeCell ref="W74:X74"/>
    <mergeCell ref="I75:J75"/>
    <mergeCell ref="W75:X75"/>
    <mergeCell ref="I76:J76"/>
    <mergeCell ref="W76:X76"/>
    <mergeCell ref="I68:J68"/>
    <mergeCell ref="I69:J69"/>
    <mergeCell ref="W69:X69"/>
    <mergeCell ref="I70:J70"/>
    <mergeCell ref="I71:J71"/>
    <mergeCell ref="I72:J72"/>
    <mergeCell ref="I64:J64"/>
    <mergeCell ref="I65:J65"/>
    <mergeCell ref="I66:J66"/>
    <mergeCell ref="W66:X66"/>
    <mergeCell ref="I67:J67"/>
    <mergeCell ref="W67:X67"/>
    <mergeCell ref="F60:H62"/>
    <mergeCell ref="I60:J62"/>
    <mergeCell ref="K60:K62"/>
    <mergeCell ref="W61:X61"/>
    <mergeCell ref="W62:X62"/>
    <mergeCell ref="W63:X6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dhenders</cp:lastModifiedBy>
  <cp:lastPrinted>2017-01-31T07:37:25Z</cp:lastPrinted>
  <dcterms:created xsi:type="dcterms:W3CDTF">2007-11-06T04:52:54Z</dcterms:created>
  <dcterms:modified xsi:type="dcterms:W3CDTF">2017-02-01T01:02:08Z</dcterms:modified>
  <cp:category/>
  <cp:version/>
  <cp:contentType/>
  <cp:contentStatus/>
</cp:coreProperties>
</file>