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15" tabRatio="851" activeTab="0"/>
  </bookViews>
  <sheets>
    <sheet name="Readme English" sheetId="1" r:id="rId1"/>
    <sheet name="S1D13709 (WQVGA) English" sheetId="2" r:id="rId2"/>
    <sheet name="Readme Japanese" sheetId="3" r:id="rId3"/>
    <sheet name="S1D13709 (WQVGA) Japanese" sheetId="4" r:id="rId4"/>
  </sheets>
  <definedNames/>
  <calcPr fullCalcOnLoad="1"/>
</workbook>
</file>

<file path=xl/sharedStrings.xml><?xml version="1.0" encoding="utf-8"?>
<sst xmlns="http://schemas.openxmlformats.org/spreadsheetml/2006/main" count="656" uniqueCount="235">
  <si>
    <t>Vertical</t>
  </si>
  <si>
    <t>Image size</t>
  </si>
  <si>
    <t>Input Clock</t>
  </si>
  <si>
    <t>pixel</t>
  </si>
  <si>
    <t>MHz</t>
  </si>
  <si>
    <t>H Back Porch</t>
  </si>
  <si>
    <t>H Front Porch</t>
  </si>
  <si>
    <t>V Front Porch</t>
  </si>
  <si>
    <t>V Back Porch</t>
  </si>
  <si>
    <t>pclk</t>
  </si>
  <si>
    <t>V Frequency</t>
  </si>
  <si>
    <t>V Period</t>
  </si>
  <si>
    <t>Hz</t>
  </si>
  <si>
    <t>H Period (th)</t>
  </si>
  <si>
    <t>REG[20h]</t>
  </si>
  <si>
    <t>PIR</t>
  </si>
  <si>
    <t>Fsysclk /</t>
  </si>
  <si>
    <t>N</t>
  </si>
  <si>
    <t>Fpll *</t>
  </si>
  <si>
    <t>Fpllo *</t>
  </si>
  <si>
    <t>V</t>
  </si>
  <si>
    <t>Fp  =</t>
  </si>
  <si>
    <t>POR</t>
  </si>
  <si>
    <t xml:space="preserve">REG[32h]-bit7:4 = </t>
  </si>
  <si>
    <t xml:space="preserve">REG[33h]-bit4:0 = </t>
  </si>
  <si>
    <t xml:space="preserve">REG[31h] = </t>
  </si>
  <si>
    <t>h</t>
  </si>
  <si>
    <t>REG[32h] =</t>
  </si>
  <si>
    <t>REG[33h]-bit6:5 =</t>
  </si>
  <si>
    <t>REG[33h] =</t>
  </si>
  <si>
    <t>REG[41h] =</t>
  </si>
  <si>
    <t>REG[42h] =</t>
  </si>
  <si>
    <t>H Low Width</t>
  </si>
  <si>
    <t>V Low Width</t>
  </si>
  <si>
    <t>Yscale</t>
  </si>
  <si>
    <t>REG[34h] =</t>
  </si>
  <si>
    <t xml:space="preserve">REG[03h] = </t>
  </si>
  <si>
    <t>REG[04h] =</t>
  </si>
  <si>
    <t>REG[06h] =</t>
  </si>
  <si>
    <t>REG[00h] =</t>
  </si>
  <si>
    <t>REG[01h] =</t>
  </si>
  <si>
    <t>REG[02h] =</t>
  </si>
  <si>
    <t>REG[05h] =</t>
  </si>
  <si>
    <t>REG[07h] =</t>
  </si>
  <si>
    <t>REG[08h] =</t>
  </si>
  <si>
    <t>REG[0Ah] =</t>
  </si>
  <si>
    <t>REG[0Bh] =</t>
  </si>
  <si>
    <t>REG[0Ch] =</t>
  </si>
  <si>
    <t>REG[0Dh] =</t>
  </si>
  <si>
    <t>REG[0Eh] =</t>
  </si>
  <si>
    <t>REG[0Fh] =</t>
  </si>
  <si>
    <t>REG[10h] =</t>
  </si>
  <si>
    <t>REG[11h] =</t>
  </si>
  <si>
    <t>REG[12h] =</t>
  </si>
  <si>
    <t>REG[13h] =</t>
  </si>
  <si>
    <t>REG[14h] =</t>
  </si>
  <si>
    <t>REG[15h] =</t>
  </si>
  <si>
    <t>REG[16h] =</t>
  </si>
  <si>
    <t>REG[17h] =</t>
  </si>
  <si>
    <t>REG[18h] =</t>
  </si>
  <si>
    <t>REG[19h] =</t>
  </si>
  <si>
    <t>REG[1Ah] =</t>
  </si>
  <si>
    <t>REG[1Bh] =</t>
  </si>
  <si>
    <t>Fpllo /</t>
  </si>
  <si>
    <t>-&gt; A</t>
  </si>
  <si>
    <t xml:space="preserve">REG[09h] = </t>
  </si>
  <si>
    <t>-&gt; There may need to be adjusted.</t>
  </si>
  <si>
    <t>Horizontal</t>
  </si>
  <si>
    <t>REG[35h] =</t>
  </si>
  <si>
    <t>REG[36h] =</t>
  </si>
  <si>
    <t>REG[37h] =</t>
  </si>
  <si>
    <t>REG[38h] =</t>
  </si>
  <si>
    <t>REG[3Ah] =</t>
  </si>
  <si>
    <t>REG[39h] =</t>
  </si>
  <si>
    <t>REG[3Ch] =</t>
  </si>
  <si>
    <t>REG[3Bh] =</t>
  </si>
  <si>
    <t>REG[3Dh] =</t>
  </si>
  <si>
    <t>REG[3Eh] =</t>
  </si>
  <si>
    <t>REG[40h] =</t>
  </si>
  <si>
    <t>REG[3Fh] =</t>
  </si>
  <si>
    <t>REG[46h] =</t>
  </si>
  <si>
    <t>REG[45h] =</t>
  </si>
  <si>
    <t>REG[47h] =</t>
  </si>
  <si>
    <t>REG[48h =</t>
  </si>
  <si>
    <t>REG[43h] =</t>
  </si>
  <si>
    <t>REG[44h] =</t>
  </si>
  <si>
    <t>1 : 1bpp</t>
  </si>
  <si>
    <t>2 : 2bpp</t>
  </si>
  <si>
    <t>4 : 4bpp</t>
  </si>
  <si>
    <t>1-16</t>
  </si>
  <si>
    <t>1-13</t>
  </si>
  <si>
    <t>2, 4, 8</t>
  </si>
  <si>
    <t>line</t>
  </si>
  <si>
    <t>multiple of 8</t>
  </si>
  <si>
    <t>In this case, please set (Front porch + Back porch = Blanking period)</t>
  </si>
  <si>
    <t>In this case, please set H Low Width = 0, V Low Width = 0</t>
  </si>
  <si>
    <t>Power Save Mode Register</t>
  </si>
  <si>
    <t>Memory Configuration Register</t>
  </si>
  <si>
    <t>Horizontal Character Size Register</t>
  </si>
  <si>
    <t>Vertical Character Size Register</t>
  </si>
  <si>
    <t>Frame Height Register</t>
  </si>
  <si>
    <t>Horizontal Address Range Register 0</t>
  </si>
  <si>
    <t>Horizontal Address Range Register 1</t>
  </si>
  <si>
    <t>Display Attribute Register</t>
  </si>
  <si>
    <t>Screen Block 1 Start Address 0</t>
  </si>
  <si>
    <t>Screen Block 1 Start Address 1</t>
  </si>
  <si>
    <t>Screen Block 1 Size register</t>
  </si>
  <si>
    <t>Screen Block 2 Start Address Register 0</t>
  </si>
  <si>
    <t>Screen Block 2 Start Address Register 1</t>
  </si>
  <si>
    <t>Screen Block 2 Size Register</t>
  </si>
  <si>
    <t>Screen Block 3 Start Address Register 0</t>
  </si>
  <si>
    <t>Screen Block 3 Start Address Register 1</t>
  </si>
  <si>
    <t>Screen Block 4 Start Address Register 0</t>
  </si>
  <si>
    <t>Screen Block 4 Start Address Register 1</t>
  </si>
  <si>
    <t>Cursor Width Register</t>
  </si>
  <si>
    <t>Cursor Shift Direction Register</t>
  </si>
  <si>
    <t>Cursor Height Register</t>
  </si>
  <si>
    <t>Overlay Register</t>
  </si>
  <si>
    <t>Character Generator RAM Start Address 0</t>
  </si>
  <si>
    <t>Character Generator RAM Start Address 1</t>
  </si>
  <si>
    <t>Horizontal Pixel Scroll Register</t>
  </si>
  <si>
    <t>Character Bytes Per Row Register</t>
  </si>
  <si>
    <t>Total Character Bytes Per Row Register</t>
  </si>
  <si>
    <t>Bit-Per-Pixel Select Register</t>
  </si>
  <si>
    <t>TFT PLL Setting Register 0</t>
  </si>
  <si>
    <t>TFT PLL Setting Register 1</t>
  </si>
  <si>
    <t>TFT PLL Setting Register 2</t>
  </si>
  <si>
    <t>TFT Interface Configuration Register</t>
  </si>
  <si>
    <t>TFT Horizontal Total Period Register 0</t>
  </si>
  <si>
    <t>TFT Horizontal Total Period Register 1</t>
  </si>
  <si>
    <t>TFT Horizontal Display Period Register 0</t>
  </si>
  <si>
    <t>TFT Horizontal Display Period Register 1</t>
  </si>
  <si>
    <t>TFT Horizontal Display Period Start Position 0</t>
  </si>
  <si>
    <t>TFT Horizontal Display Period Start Position 1</t>
  </si>
  <si>
    <t>TFT Vertical Total Period Register 0</t>
  </si>
  <si>
    <t>TFT Vertical Total Period Register 1</t>
  </si>
  <si>
    <t>TFT Vertical Display Period Register 0</t>
  </si>
  <si>
    <t>TFT Vertical Display Period Register 1</t>
  </si>
  <si>
    <t>TFT Vertical Display Period Start Position 0</t>
  </si>
  <si>
    <t>TFT Vertical Display Period Start Position 1</t>
  </si>
  <si>
    <t xml:space="preserve">TFT FPFRAME Pulse Width </t>
  </si>
  <si>
    <t>TFT FPLINE Pulse Width</t>
  </si>
  <si>
    <t>TFT FPLINE Pulse Position Register 0</t>
  </si>
  <si>
    <t>TFT FPLINE Pulse Position Register 1</t>
  </si>
  <si>
    <t>TFT Horizontal Scale Ratio Register 0</t>
  </si>
  <si>
    <t>TFT Horizontal Scale Ratio Register 1</t>
  </si>
  <si>
    <t>TFT Vertical Scal Ratio Register 0</t>
  </si>
  <si>
    <t>TFT Vertical Scal Ratio Register 1</t>
  </si>
  <si>
    <t>Load image : FLOAD ImageSize.bmp mem 0 * F=1</t>
  </si>
  <si>
    <t>Display Enable Register</t>
  </si>
  <si>
    <t>Panel resolution</t>
  </si>
  <si>
    <t>2. Enter the color depth of the images in the Table-2. (Yellow cell)</t>
  </si>
  <si>
    <t>3. Enter the specifications of the panel to be used in the Table-3. (Yellow cells)</t>
  </si>
  <si>
    <t>4. Enter the input clock in the Table-4. (Yellow cell)</t>
  </si>
  <si>
    <t>5. Enter the PLL setting of S1D13709 in the Table-5. (Yellow cells)</t>
  </si>
  <si>
    <t>Panel Clock(MHz)</t>
  </si>
  <si>
    <t>-&gt;A</t>
  </si>
  <si>
    <t>H Front Porch</t>
  </si>
  <si>
    <t>PCLK</t>
  </si>
  <si>
    <t>H Back Porch</t>
  </si>
  <si>
    <t>H Period (th)</t>
  </si>
  <si>
    <t>H Low Width</t>
  </si>
  <si>
    <t>V Front Porch</t>
  </si>
  <si>
    <t>LINE</t>
  </si>
  <si>
    <t>V Back Porch</t>
  </si>
  <si>
    <t>V Period</t>
  </si>
  <si>
    <t>V Low Width</t>
  </si>
  <si>
    <t>V Frequency</t>
  </si>
  <si>
    <t>Hz</t>
  </si>
  <si>
    <t>Panel　Frequency</t>
  </si>
  <si>
    <t>MHz</t>
  </si>
  <si>
    <t>pclk</t>
  </si>
  <si>
    <t>line</t>
  </si>
  <si>
    <t>Put values of TFT panel AC characteristics into input cell of panel setting table.</t>
  </si>
  <si>
    <t>Following are examples.</t>
  </si>
  <si>
    <t>Input Data</t>
  </si>
  <si>
    <t>Register Setting Data</t>
  </si>
  <si>
    <t>Match Value</t>
  </si>
  <si>
    <t>Register Setting Sequence</t>
  </si>
  <si>
    <r>
      <rPr>
        <sz val="16"/>
        <rFont val="ＭＳ Ｐ明朝"/>
        <family val="1"/>
      </rPr>
      <t>入力データ</t>
    </r>
  </si>
  <si>
    <r>
      <rPr>
        <sz val="16"/>
        <rFont val="ＭＳ Ｐ明朝"/>
        <family val="1"/>
      </rPr>
      <t>レジスタ設定値</t>
    </r>
  </si>
  <si>
    <r>
      <rPr>
        <sz val="14"/>
        <rFont val="ＭＳ Ｐ明朝"/>
        <family val="1"/>
      </rPr>
      <t>周波数を合わせます</t>
    </r>
  </si>
  <si>
    <t>00</t>
  </si>
  <si>
    <t>04</t>
  </si>
  <si>
    <t>07</t>
  </si>
  <si>
    <t>01</t>
  </si>
  <si>
    <t>Data</t>
  </si>
  <si>
    <t>Address</t>
  </si>
  <si>
    <t>Register</t>
  </si>
  <si>
    <r>
      <rPr>
        <sz val="11"/>
        <rFont val="ＭＳ Ｐ明朝"/>
        <family val="1"/>
      </rPr>
      <t>最適なレジスタ設定を出力します。</t>
    </r>
  </si>
  <si>
    <r>
      <rPr>
        <sz val="11"/>
        <rFont val="ＭＳ Ｐ明朝"/>
        <family val="1"/>
      </rPr>
      <t>以下は入力例です。</t>
    </r>
  </si>
  <si>
    <r>
      <t>TFT</t>
    </r>
    <r>
      <rPr>
        <sz val="11"/>
        <rFont val="ＭＳ Ｐ明朝"/>
        <family val="1"/>
      </rPr>
      <t>パネルの</t>
    </r>
    <r>
      <rPr>
        <sz val="11"/>
        <rFont val="Arial"/>
        <family val="2"/>
      </rPr>
      <t>AC</t>
    </r>
    <r>
      <rPr>
        <sz val="11"/>
        <rFont val="ＭＳ Ｐ明朝"/>
        <family val="1"/>
      </rPr>
      <t>特性の数値を、下記のように</t>
    </r>
    <r>
      <rPr>
        <sz val="11"/>
        <rFont val="Arial"/>
        <family val="2"/>
      </rPr>
      <t>S1D13709(WQVGA)</t>
    </r>
    <r>
      <rPr>
        <sz val="11"/>
        <rFont val="ＭＳ Ｐ明朝"/>
        <family val="1"/>
      </rPr>
      <t>のシートの黄色のセルに入力してください。</t>
    </r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</si>
  <si>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</si>
  <si>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r>
      <t xml:space="preserve">Fplli </t>
    </r>
    <r>
      <rPr>
        <sz val="11"/>
        <color indexed="10"/>
        <rFont val="Arial"/>
        <family val="2"/>
      </rPr>
      <t>(5M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>66MHz)</t>
    </r>
    <r>
      <rPr>
        <sz val="11"/>
        <rFont val="Arial"/>
        <family val="2"/>
      </rPr>
      <t xml:space="preserve"> =</t>
    </r>
  </si>
  <si>
    <r>
      <t xml:space="preserve">Fpllo </t>
    </r>
    <r>
      <rPr>
        <sz val="11"/>
        <color indexed="10"/>
        <rFont val="Arial"/>
        <family val="2"/>
      </rPr>
      <t>(20M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 xml:space="preserve">110MHz) </t>
    </r>
    <r>
      <rPr>
        <sz val="11"/>
        <color indexed="8"/>
        <rFont val="Arial"/>
        <family val="2"/>
      </rPr>
      <t>=</t>
    </r>
  </si>
  <si>
    <r>
      <t xml:space="preserve">Fvco </t>
    </r>
    <r>
      <rPr>
        <sz val="11"/>
        <color indexed="10"/>
        <rFont val="Arial"/>
        <family val="2"/>
      </rPr>
      <t>(100M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>400MHz)</t>
    </r>
    <r>
      <rPr>
        <sz val="11"/>
        <rFont val="Arial"/>
        <family val="2"/>
      </rPr>
      <t xml:space="preserve"> =</t>
    </r>
  </si>
  <si>
    <r>
      <t xml:space="preserve">Color depth </t>
    </r>
    <r>
      <rPr>
        <sz val="11"/>
        <color indexed="10"/>
        <rFont val="Arial"/>
        <family val="2"/>
      </rPr>
      <t>(1, 2, 4)</t>
    </r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</si>
  <si>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>S1D13709 Panel Setting</t>
    </r>
  </si>
  <si>
    <r>
      <t>1. Enter the panel resolution and image size in the Table-1.</t>
    </r>
    <r>
      <rPr>
        <sz val="14"/>
        <rFont val="ＭＳ Ｐ明朝"/>
        <family val="1"/>
      </rPr>
      <t>　</t>
    </r>
    <r>
      <rPr>
        <sz val="14"/>
        <rFont val="Arial"/>
        <family val="2"/>
      </rPr>
      <t>(Yellow cells)</t>
    </r>
  </si>
  <si>
    <r>
      <rPr>
        <b/>
        <sz val="14"/>
        <rFont val="Arial"/>
        <family val="2"/>
      </rPr>
      <t xml:space="preserve">Note1. </t>
    </r>
    <r>
      <rPr>
        <sz val="14"/>
        <rFont val="Arial"/>
        <family val="2"/>
      </rPr>
      <t>Please set  image image size with multiple of 8.</t>
    </r>
  </si>
  <si>
    <r>
      <rPr>
        <b/>
        <sz val="14"/>
        <rFont val="Arial"/>
        <family val="2"/>
      </rPr>
      <t>Note2.</t>
    </r>
    <r>
      <rPr>
        <sz val="14"/>
        <rFont val="Arial"/>
        <family val="2"/>
      </rPr>
      <t xml:space="preserve"> Front porch and Back porch are described as Blanking with your used panel.</t>
    </r>
  </si>
  <si>
    <r>
      <rPr>
        <b/>
        <sz val="14"/>
        <rFont val="Arial"/>
        <family val="2"/>
      </rPr>
      <t>Note3</t>
    </r>
    <r>
      <rPr>
        <sz val="14"/>
        <rFont val="Arial"/>
        <family val="2"/>
      </rPr>
      <t xml:space="preserve">. The Horizontal Low widht and Vertical Low Width may not be describe in panel spec. </t>
    </r>
  </si>
  <si>
    <r>
      <rPr>
        <b/>
        <sz val="14"/>
        <rFont val="Arial"/>
        <family val="2"/>
      </rPr>
      <t xml:space="preserve">Note4. </t>
    </r>
    <r>
      <rPr>
        <sz val="14"/>
        <rFont val="Arial"/>
        <family val="2"/>
      </rPr>
      <t>Set the frequency range that is described on red in the Table-5.</t>
    </r>
  </si>
  <si>
    <t>Table-1</t>
  </si>
  <si>
    <t>Table-3</t>
  </si>
  <si>
    <t>Table-4</t>
  </si>
  <si>
    <t>Table-5</t>
  </si>
  <si>
    <r>
      <t xml:space="preserve">Fplli </t>
    </r>
    <r>
      <rPr>
        <sz val="11"/>
        <color indexed="10"/>
        <rFont val="Arial"/>
        <family val="2"/>
      </rPr>
      <t>(5M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>66MHz)</t>
    </r>
    <r>
      <rPr>
        <sz val="11"/>
        <rFont val="Arial"/>
        <family val="2"/>
      </rPr>
      <t xml:space="preserve"> =</t>
    </r>
  </si>
  <si>
    <r>
      <t xml:space="preserve">Fpllo </t>
    </r>
    <r>
      <rPr>
        <sz val="11"/>
        <color indexed="10"/>
        <rFont val="Arial"/>
        <family val="2"/>
      </rPr>
      <t>(20M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 xml:space="preserve">110MHz) </t>
    </r>
    <r>
      <rPr>
        <sz val="11"/>
        <color indexed="8"/>
        <rFont val="Arial"/>
        <family val="2"/>
      </rPr>
      <t>=</t>
    </r>
  </si>
  <si>
    <t>Table-2</t>
  </si>
  <si>
    <r>
      <t xml:space="preserve">Fvco </t>
    </r>
    <r>
      <rPr>
        <sz val="11"/>
        <color indexed="10"/>
        <rFont val="Arial"/>
        <family val="2"/>
      </rPr>
      <t>(100M</t>
    </r>
    <r>
      <rPr>
        <sz val="11"/>
        <color indexed="10"/>
        <rFont val="ＭＳ Ｐ明朝"/>
        <family val="1"/>
      </rPr>
      <t>～</t>
    </r>
    <r>
      <rPr>
        <sz val="11"/>
        <color indexed="10"/>
        <rFont val="Arial"/>
        <family val="2"/>
      </rPr>
      <t>400MHz)</t>
    </r>
    <r>
      <rPr>
        <sz val="11"/>
        <rFont val="Arial"/>
        <family val="2"/>
      </rPr>
      <t xml:space="preserve"> =</t>
    </r>
  </si>
  <si>
    <r>
      <t xml:space="preserve">Color depth </t>
    </r>
    <r>
      <rPr>
        <sz val="11"/>
        <color indexed="10"/>
        <rFont val="Arial"/>
        <family val="2"/>
      </rPr>
      <t>(1, 2, 4)</t>
    </r>
  </si>
  <si>
    <r>
      <rPr>
        <sz val="11"/>
        <color indexed="10"/>
        <rFont val="ＭＳ Ｐ明朝"/>
        <family val="1"/>
      </rPr>
      <t>≧</t>
    </r>
    <r>
      <rPr>
        <sz val="11"/>
        <color indexed="10"/>
        <rFont val="Arial"/>
        <family val="2"/>
      </rPr>
      <t>10h   -&gt; There may need to be adjusted.</t>
    </r>
  </si>
  <si>
    <t>HND-4.3-480272EF</t>
  </si>
  <si>
    <r>
      <t xml:space="preserve">1.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1</t>
    </r>
    <r>
      <rPr>
        <sz val="14"/>
        <rFont val="ＭＳ Ｐ明朝"/>
        <family val="1"/>
      </rPr>
      <t>にパネルサイズとイメージサイズを入力してください（黄色のセル）。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</si>
  <si>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1.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イメージ画像サイズは</t>
    </r>
    <r>
      <rPr>
        <sz val="14"/>
        <rFont val="Arial"/>
        <family val="2"/>
      </rPr>
      <t>H/Y</t>
    </r>
    <r>
      <rPr>
        <sz val="14"/>
        <rFont val="ＭＳ Ｐ明朝"/>
        <family val="1"/>
      </rPr>
      <t>共に</t>
    </r>
    <r>
      <rPr>
        <sz val="14"/>
        <rFont val="Arial"/>
        <family val="2"/>
      </rPr>
      <t>8</t>
    </r>
    <r>
      <rPr>
        <sz val="14"/>
        <rFont val="ＭＳ Ｐ明朝"/>
        <family val="1"/>
      </rPr>
      <t>の倍数で設定してください。</t>
    </r>
  </si>
  <si>
    <r>
      <t xml:space="preserve">2.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2</t>
    </r>
    <r>
      <rPr>
        <sz val="14"/>
        <rFont val="ＭＳ Ｐ明朝"/>
        <family val="1"/>
      </rPr>
      <t>に入力画像の</t>
    </r>
    <r>
      <rPr>
        <sz val="14"/>
        <rFont val="Arial"/>
        <family val="2"/>
      </rPr>
      <t>Color Depth</t>
    </r>
    <r>
      <rPr>
        <sz val="14"/>
        <rFont val="ＭＳ Ｐ明朝"/>
        <family val="1"/>
      </rPr>
      <t>を入力してください（黄色のセル）。</t>
    </r>
  </si>
  <si>
    <r>
      <t xml:space="preserve">3.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3</t>
    </r>
    <r>
      <rPr>
        <sz val="14"/>
        <rFont val="ＭＳ Ｐ明朝"/>
        <family val="1"/>
      </rPr>
      <t>にご使用のパネル仕様を入力してください（黄色のセル、黄緑のセル）。</t>
    </r>
  </si>
  <si>
    <r>
      <rPr>
        <sz val="14"/>
        <rFont val="ＭＳ Ｐ明朝"/>
        <family val="1"/>
      </rPr>
      <t>その場合は</t>
    </r>
    <r>
      <rPr>
        <sz val="14"/>
        <rFont val="Arial"/>
        <family val="2"/>
      </rPr>
      <t>(Front Porch + Back Porch = Blanking Period)</t>
    </r>
    <r>
      <rPr>
        <sz val="14"/>
        <rFont val="ＭＳ Ｐ明朝"/>
        <family val="1"/>
      </rPr>
      <t>となるように設定してください。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</si>
  <si>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2.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ご使用のパネルによっては</t>
    </r>
    <r>
      <rPr>
        <sz val="14"/>
        <rFont val="Arial"/>
        <family val="2"/>
      </rPr>
      <t>Front Porch,Back Porch</t>
    </r>
    <r>
      <rPr>
        <sz val="14"/>
        <rFont val="ＭＳ Ｐ明朝"/>
        <family val="1"/>
      </rPr>
      <t>は</t>
    </r>
    <r>
      <rPr>
        <sz val="14"/>
        <rFont val="Arial"/>
        <family val="2"/>
      </rPr>
      <t>Blanking</t>
    </r>
    <r>
      <rPr>
        <sz val="14"/>
        <rFont val="ＭＳ Ｐ明朝"/>
        <family val="1"/>
      </rPr>
      <t>と記述されているものがあります。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</si>
  <si>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. </t>
    </r>
    <r>
      <rPr>
        <sz val="14"/>
        <rFont val="ＭＳ Ｐ明朝"/>
        <family val="1"/>
      </rPr>
      <t>ご使用のパネルによっては</t>
    </r>
    <r>
      <rPr>
        <sz val="14"/>
        <rFont val="Arial"/>
        <family val="2"/>
      </rPr>
      <t>Low Width</t>
    </r>
    <r>
      <rPr>
        <sz val="14"/>
        <rFont val="ＭＳ Ｐ明朝"/>
        <family val="1"/>
      </rPr>
      <t>を使用しないものがあります。その場合は</t>
    </r>
    <r>
      <rPr>
        <sz val="14"/>
        <rFont val="Arial"/>
        <family val="2"/>
      </rPr>
      <t>H=0,V=0</t>
    </r>
    <r>
      <rPr>
        <sz val="14"/>
        <rFont val="ＭＳ Ｐ明朝"/>
        <family val="1"/>
      </rPr>
      <t>を入力してください。</t>
    </r>
  </si>
  <si>
    <r>
      <t xml:space="preserve">4.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に入力クロックを設定してください（黄色のセル）。</t>
    </r>
  </si>
  <si>
    <r>
      <t xml:space="preserve">5.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で</t>
    </r>
    <r>
      <rPr>
        <sz val="14"/>
        <rFont val="Arial"/>
        <family val="2"/>
      </rPr>
      <t>S1D13709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PLL</t>
    </r>
    <r>
      <rPr>
        <sz val="14"/>
        <rFont val="ＭＳ Ｐ明朝"/>
        <family val="1"/>
      </rPr>
      <t>を設定してください（黄色のセル）。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</si>
  <si>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4.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の赤文字で記されたレンジの範囲内で設定してください。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</si>
  <si>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 xml:space="preserve">5.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3</t>
    </r>
    <r>
      <rPr>
        <sz val="14"/>
        <rFont val="ＭＳ Ｐ明朝"/>
        <family val="1"/>
      </rPr>
      <t>のパネル周波数</t>
    </r>
    <r>
      <rPr>
        <sz val="14"/>
        <rFont val="Arial"/>
        <family val="2"/>
      </rPr>
      <t>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</t>
    </r>
    <r>
      <rPr>
        <sz val="14"/>
        <rFont val="ＭＳ Ｐ明朝"/>
        <family val="1"/>
      </rPr>
      <t>と表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の</t>
    </r>
    <r>
      <rPr>
        <b/>
        <sz val="14"/>
        <rFont val="Arial"/>
        <family val="2"/>
      </rPr>
      <t>Fp</t>
    </r>
    <r>
      <rPr>
        <sz val="14"/>
        <rFont val="ＭＳ Ｐ明朝"/>
        <family val="1"/>
      </rPr>
      <t>の値が合うように設定してください。</t>
    </r>
  </si>
  <si>
    <r>
      <rPr>
        <b/>
        <sz val="14"/>
        <rFont val="Arial"/>
        <family val="2"/>
      </rPr>
      <t>Note5.</t>
    </r>
    <r>
      <rPr>
        <sz val="14"/>
        <rFont val="Arial"/>
        <family val="2"/>
      </rPr>
      <t xml:space="preserve"> Match the panel frequency 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 xml:space="preserve">) in the </t>
    </r>
    <r>
      <rPr>
        <sz val="14"/>
        <color indexed="8"/>
        <rFont val="Arial"/>
        <family val="2"/>
      </rPr>
      <t xml:space="preserve">Table-3 and </t>
    </r>
    <r>
      <rPr>
        <sz val="14"/>
        <rFont val="Arial"/>
        <family val="2"/>
      </rPr>
      <t>PLL out frequency (</t>
    </r>
    <r>
      <rPr>
        <b/>
        <sz val="14"/>
        <rFont val="Arial"/>
        <family val="2"/>
      </rPr>
      <t>Fp</t>
    </r>
    <r>
      <rPr>
        <sz val="14"/>
        <rFont val="Arial"/>
        <family val="2"/>
      </rPr>
      <t>) in the Table-5</t>
    </r>
  </si>
  <si>
    <r>
      <rPr>
        <sz val="11"/>
        <color indexed="10"/>
        <rFont val="ＭＳ Ｐゴシック"/>
        <family val="3"/>
      </rPr>
      <t>表</t>
    </r>
    <r>
      <rPr>
        <sz val="11"/>
        <color indexed="10"/>
        <rFont val="Arial"/>
        <family val="2"/>
      </rPr>
      <t>1</t>
    </r>
  </si>
  <si>
    <t>表3</t>
  </si>
  <si>
    <t>表4</t>
  </si>
  <si>
    <t>表5</t>
  </si>
  <si>
    <t>表2</t>
  </si>
  <si>
    <t>レジスタ設定のシーケンス</t>
  </si>
  <si>
    <r>
      <rPr>
        <sz val="11"/>
        <color indexed="10"/>
        <rFont val="ＭＳ Ｐ明朝"/>
        <family val="1"/>
      </rPr>
      <t>≧</t>
    </r>
    <r>
      <rPr>
        <sz val="11"/>
        <color indexed="10"/>
        <rFont val="Arial"/>
        <family val="2"/>
      </rPr>
      <t xml:space="preserve">10h   -&gt; </t>
    </r>
    <r>
      <rPr>
        <sz val="11"/>
        <color indexed="10"/>
        <rFont val="ＭＳ Ｐ明朝"/>
        <family val="1"/>
      </rPr>
      <t>調整が必要な場合があります</t>
    </r>
  </si>
  <si>
    <r>
      <t xml:space="preserve">-&gt; </t>
    </r>
    <r>
      <rPr>
        <sz val="11"/>
        <color indexed="10"/>
        <rFont val="ＭＳ Ｐゴシック"/>
        <family val="3"/>
      </rPr>
      <t>調整が必要な場合があります</t>
    </r>
  </si>
  <si>
    <r>
      <t>8</t>
    </r>
    <r>
      <rPr>
        <sz val="11"/>
        <color indexed="10"/>
        <rFont val="ＭＳ Ｐゴシック"/>
        <family val="3"/>
      </rPr>
      <t>の倍数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</si>
</sst>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[$€-2]\ #,##0.00_);[Red]\([$€-2]\ #,##0.00\)"/>
    <numFmt numFmtId="198" formatCode="0_ "/>
    <numFmt numFmtId="199" formatCode="0.0_ "/>
    <numFmt numFmtId="200" formatCode="0.000_ "/>
    <numFmt numFmtId="201" formatCode="0.0000_ "/>
    <numFmt numFmtId="202" formatCode="0.00000_ "/>
    <numFmt numFmtId="203" formatCode="0.000000_ "/>
    <numFmt numFmtId="204" formatCode="0.0000000_ "/>
    <numFmt numFmtId="205" formatCode="0.00000000_ "/>
    <numFmt numFmtId="206" formatCode="#,##0_ "/>
    <numFmt numFmtId="207" formatCode="[&lt;=999]000;[&lt;=9999]000\-00;000\-0000"/>
  </numFmts>
  <fonts count="67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10"/>
      <name val="ＭＳ Ｐゴシック"/>
      <family val="3"/>
    </font>
    <font>
      <sz val="12"/>
      <name val="Arial"/>
      <family val="2"/>
    </font>
    <font>
      <sz val="2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Arial"/>
      <family val="2"/>
    </font>
    <font>
      <sz val="9"/>
      <color indexed="8"/>
      <name val="Arial"/>
      <family val="2"/>
    </font>
    <font>
      <b/>
      <sz val="14"/>
      <name val="ＭＳ Ｐ明朝"/>
      <family val="1"/>
    </font>
    <font>
      <sz val="14"/>
      <color indexed="10"/>
      <name val="Arial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2"/>
      <color rgb="FF222222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192" fontId="0" fillId="0" borderId="23" xfId="0" applyNumberForma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192" fontId="8" fillId="0" borderId="23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3" fillId="34" borderId="17" xfId="0" applyFont="1" applyFill="1" applyBorder="1" applyAlignment="1" quotePrefix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20" xfId="0" applyFont="1" applyBorder="1" applyAlignment="1">
      <alignment/>
    </xf>
    <xf numFmtId="0" fontId="8" fillId="33" borderId="17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62" fillId="33" borderId="17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0" fontId="8" fillId="33" borderId="26" xfId="0" applyFont="1" applyFill="1" applyBorder="1" applyAlignment="1" applyProtection="1">
      <alignment/>
      <protection locked="0"/>
    </xf>
    <xf numFmtId="0" fontId="8" fillId="33" borderId="27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0" fontId="13" fillId="34" borderId="17" xfId="0" applyFont="1" applyFill="1" applyBorder="1" applyAlignment="1" applyProtection="1" quotePrefix="1">
      <alignment/>
      <protection/>
    </xf>
    <xf numFmtId="0" fontId="8" fillId="0" borderId="11" xfId="0" applyFont="1" applyBorder="1" applyAlignment="1" applyProtection="1">
      <alignment/>
      <protection/>
    </xf>
    <xf numFmtId="0" fontId="62" fillId="0" borderId="13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62" fillId="0" borderId="14" xfId="0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62" fillId="0" borderId="20" xfId="0" applyFont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192" fontId="8" fillId="0" borderId="23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92" fontId="0" fillId="0" borderId="23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10" fillId="35" borderId="28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13" fillId="34" borderId="32" xfId="0" applyFont="1" applyFill="1" applyBorder="1" applyAlignment="1" applyProtection="1" quotePrefix="1">
      <alignment/>
      <protection/>
    </xf>
    <xf numFmtId="0" fontId="8" fillId="0" borderId="31" xfId="0" applyFont="1" applyBorder="1" applyAlignment="1" applyProtection="1">
      <alignment horizontal="left"/>
      <protection/>
    </xf>
    <xf numFmtId="0" fontId="8" fillId="0" borderId="3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/>
      <protection/>
    </xf>
    <xf numFmtId="0" fontId="14" fillId="0" borderId="35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/>
    </xf>
    <xf numFmtId="0" fontId="62" fillId="0" borderId="31" xfId="0" applyFont="1" applyBorder="1" applyAlignment="1" applyProtection="1">
      <alignment horizontal="right"/>
      <protection/>
    </xf>
    <xf numFmtId="56" fontId="64" fillId="0" borderId="0" xfId="0" applyNumberFormat="1" applyFont="1" applyFill="1" applyBorder="1" applyAlignment="1" applyProtection="1" quotePrefix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36" xfId="0" applyFont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192" fontId="8" fillId="0" borderId="28" xfId="0" applyNumberFormat="1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31" xfId="0" applyFont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35" borderId="31" xfId="0" applyFont="1" applyFill="1" applyBorder="1" applyAlignment="1" applyProtection="1">
      <alignment horizontal="right"/>
      <protection/>
    </xf>
    <xf numFmtId="0" fontId="8" fillId="35" borderId="32" xfId="0" applyFont="1" applyFill="1" applyBorder="1" applyAlignment="1" applyProtection="1">
      <alignment horizontal="left"/>
      <protection/>
    </xf>
    <xf numFmtId="198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6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 quotePrefix="1">
      <alignment horizontal="left"/>
      <protection/>
    </xf>
    <xf numFmtId="0" fontId="8" fillId="36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31" xfId="0" applyFont="1" applyBorder="1" applyAlignment="1" applyProtection="1">
      <alignment vertical="top"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 vertical="top"/>
      <protection locked="0"/>
    </xf>
    <xf numFmtId="0" fontId="13" fillId="0" borderId="31" xfId="0" applyFont="1" applyBorder="1" applyAlignment="1" applyProtection="1">
      <alignment/>
      <protection locked="0"/>
    </xf>
    <xf numFmtId="0" fontId="13" fillId="0" borderId="34" xfId="0" applyFont="1" applyBorder="1" applyAlignment="1" applyProtection="1">
      <alignment/>
      <protection locked="0"/>
    </xf>
    <xf numFmtId="0" fontId="8" fillId="35" borderId="29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/>
      <protection locked="0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4" xfId="0" applyFont="1" applyFill="1" applyBorder="1" applyAlignment="1" applyProtection="1">
      <alignment horizontal="left"/>
      <protection locked="0"/>
    </xf>
    <xf numFmtId="0" fontId="13" fillId="0" borderId="31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29" xfId="0" applyFont="1" applyBorder="1" applyAlignment="1" applyProtection="1">
      <alignment/>
      <protection locked="0"/>
    </xf>
    <xf numFmtId="0" fontId="13" fillId="0" borderId="29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left"/>
      <protection/>
    </xf>
    <xf numFmtId="0" fontId="62" fillId="0" borderId="31" xfId="0" applyFont="1" applyBorder="1" applyAlignment="1" applyProtection="1">
      <alignment horizontal="right"/>
      <protection/>
    </xf>
    <xf numFmtId="0" fontId="62" fillId="0" borderId="32" xfId="0" applyFont="1" applyBorder="1" applyAlignment="1" applyProtection="1">
      <alignment horizontal="right"/>
      <protection/>
    </xf>
    <xf numFmtId="0" fontId="8" fillId="0" borderId="31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 horizontal="right"/>
      <protection/>
    </xf>
    <xf numFmtId="0" fontId="8" fillId="34" borderId="31" xfId="0" applyFont="1" applyFill="1" applyBorder="1" applyAlignment="1" applyProtection="1">
      <alignment horizontal="center"/>
      <protection/>
    </xf>
    <xf numFmtId="0" fontId="8" fillId="34" borderId="32" xfId="0" applyFont="1" applyFill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left"/>
      <protection locked="0"/>
    </xf>
    <xf numFmtId="0" fontId="8" fillId="35" borderId="29" xfId="0" applyFont="1" applyFill="1" applyBorder="1" applyAlignment="1" applyProtection="1" quotePrefix="1">
      <alignment horizontal="center"/>
      <protection/>
    </xf>
    <xf numFmtId="0" fontId="8" fillId="35" borderId="29" xfId="0" applyFont="1" applyFill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left"/>
      <protection locked="0"/>
    </xf>
    <xf numFmtId="0" fontId="8" fillId="35" borderId="30" xfId="0" applyFont="1" applyFill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35" borderId="37" xfId="0" applyFont="1" applyFill="1" applyBorder="1" applyAlignment="1" applyProtection="1">
      <alignment horizontal="center"/>
      <protection/>
    </xf>
    <xf numFmtId="0" fontId="8" fillId="35" borderId="38" xfId="0" applyFont="1" applyFill="1" applyBorder="1" applyAlignment="1" applyProtection="1">
      <alignment horizontal="center"/>
      <protection/>
    </xf>
    <xf numFmtId="0" fontId="8" fillId="35" borderId="33" xfId="0" applyFont="1" applyFill="1" applyBorder="1" applyAlignment="1" applyProtection="1" quotePrefix="1">
      <alignment horizontal="center"/>
      <protection/>
    </xf>
    <xf numFmtId="0" fontId="8" fillId="35" borderId="33" xfId="0" applyFont="1" applyFill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left"/>
      <protection locked="0"/>
    </xf>
    <xf numFmtId="0" fontId="8" fillId="0" borderId="39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29" xfId="0" applyFont="1" applyFill="1" applyBorder="1" applyAlignment="1" applyProtection="1">
      <alignment horizontal="left"/>
      <protection locked="0"/>
    </xf>
    <xf numFmtId="0" fontId="8" fillId="0" borderId="31" xfId="0" applyFont="1" applyFill="1" applyBorder="1" applyAlignment="1" applyProtection="1">
      <alignment horizontal="left"/>
      <protection locked="0"/>
    </xf>
    <xf numFmtId="198" fontId="8" fillId="35" borderId="41" xfId="0" applyNumberFormat="1" applyFont="1" applyFill="1" applyBorder="1" applyAlignment="1" applyProtection="1">
      <alignment horizontal="center"/>
      <protection/>
    </xf>
    <xf numFmtId="198" fontId="8" fillId="35" borderId="42" xfId="0" applyNumberFormat="1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left"/>
      <protection locked="0"/>
    </xf>
    <xf numFmtId="0" fontId="8" fillId="35" borderId="43" xfId="0" applyFont="1" applyFill="1" applyBorder="1" applyAlignment="1" applyProtection="1">
      <alignment horizontal="center"/>
      <protection/>
    </xf>
    <xf numFmtId="0" fontId="8" fillId="35" borderId="44" xfId="0" applyFont="1" applyFill="1" applyBorder="1" applyAlignment="1" applyProtection="1">
      <alignment horizontal="center"/>
      <protection/>
    </xf>
    <xf numFmtId="0" fontId="8" fillId="35" borderId="41" xfId="0" applyFont="1" applyFill="1" applyBorder="1" applyAlignment="1" applyProtection="1">
      <alignment horizontal="center"/>
      <protection/>
    </xf>
    <xf numFmtId="0" fontId="8" fillId="35" borderId="42" xfId="0" applyFont="1" applyFill="1" applyBorder="1" applyAlignment="1" applyProtection="1">
      <alignment horizontal="center"/>
      <protection/>
    </xf>
    <xf numFmtId="0" fontId="8" fillId="35" borderId="45" xfId="0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center"/>
      <protection/>
    </xf>
    <xf numFmtId="0" fontId="8" fillId="35" borderId="16" xfId="0" applyFont="1" applyFill="1" applyBorder="1" applyAlignment="1" applyProtection="1">
      <alignment horizontal="center"/>
      <protection/>
    </xf>
    <xf numFmtId="0" fontId="62" fillId="35" borderId="18" xfId="0" applyFont="1" applyFill="1" applyBorder="1" applyAlignment="1" applyProtection="1">
      <alignment horizontal="center"/>
      <protection/>
    </xf>
    <xf numFmtId="0" fontId="62" fillId="35" borderId="16" xfId="0" applyFont="1" applyFill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 locked="0"/>
    </xf>
    <xf numFmtId="0" fontId="8" fillId="35" borderId="46" xfId="0" applyFont="1" applyFill="1" applyBorder="1" applyAlignment="1" applyProtection="1" quotePrefix="1">
      <alignment horizontal="center"/>
      <protection/>
    </xf>
    <xf numFmtId="0" fontId="8" fillId="35" borderId="47" xfId="0" applyFont="1" applyFill="1" applyBorder="1" applyAlignment="1" applyProtection="1">
      <alignment horizontal="center"/>
      <protection/>
    </xf>
    <xf numFmtId="0" fontId="8" fillId="35" borderId="48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62" fillId="33" borderId="17" xfId="0" applyFont="1" applyFill="1" applyBorder="1" applyAlignment="1" applyProtection="1">
      <alignment/>
      <protection locked="0"/>
    </xf>
    <xf numFmtId="0" fontId="8" fillId="33" borderId="27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 horizontal="left" vertical="center" indent="1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13" fillId="34" borderId="32" xfId="0" applyFont="1" applyFill="1" applyBorder="1" applyAlignment="1" applyProtection="1" quotePrefix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56" fontId="64" fillId="0" borderId="0" xfId="0" applyNumberFormat="1" applyFont="1" applyFill="1" applyBorder="1" applyAlignment="1" applyProtection="1" quotePrefix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198" fontId="8" fillId="0" borderId="0" xfId="0" applyNumberFormat="1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 locked="0"/>
    </xf>
    <xf numFmtId="0" fontId="13" fillId="0" borderId="31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8" fillId="35" borderId="29" xfId="0" applyFont="1" applyFill="1" applyBorder="1" applyAlignment="1" applyProtection="1">
      <alignment/>
      <protection locked="0"/>
    </xf>
    <xf numFmtId="0" fontId="13" fillId="0" borderId="34" xfId="0" applyFont="1" applyBorder="1" applyAlignment="1" applyProtection="1">
      <alignment/>
      <protection locked="0"/>
    </xf>
    <xf numFmtId="0" fontId="16" fillId="0" borderId="31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9" fillId="33" borderId="17" xfId="0" applyFont="1" applyFill="1" applyBorder="1" applyAlignment="1" applyProtection="1">
      <alignment/>
      <protection/>
    </xf>
    <xf numFmtId="0" fontId="9" fillId="35" borderId="28" xfId="0" applyFont="1" applyFill="1" applyBorder="1" applyAlignment="1" applyProtection="1">
      <alignment/>
      <protection/>
    </xf>
    <xf numFmtId="0" fontId="8" fillId="0" borderId="31" xfId="0" applyFont="1" applyBorder="1" applyAlignment="1" applyProtection="1">
      <alignment horizontal="left"/>
      <protection/>
    </xf>
    <xf numFmtId="0" fontId="62" fillId="0" borderId="31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/>
    </xf>
    <xf numFmtId="0" fontId="64" fillId="0" borderId="0" xfId="0" applyFont="1" applyFill="1" applyBorder="1" applyAlignment="1" applyProtection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33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33525"/>
          <a:ext cx="499110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90950" y="27146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800475" y="32766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838575" y="40957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800475" y="348615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743325" y="290512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81425" y="312420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810000" y="427672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800475" y="3867150"/>
          <a:ext cx="4867275" cy="9334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81425" y="367665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1" name="テキスト ボックス 13"/>
        <xdr:cNvSpPr txBox="1">
          <a:spLocks noChangeArrowheads="1"/>
        </xdr:cNvSpPr>
      </xdr:nvSpPr>
      <xdr:spPr>
        <a:xfrm>
          <a:off x="276225" y="809625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 editAs="oneCell">
    <xdr:from>
      <xdr:col>1</xdr:col>
      <xdr:colOff>19050</xdr:colOff>
      <xdr:row>41</xdr:row>
      <xdr:rowOff>19050</xdr:rowOff>
    </xdr:from>
    <xdr:to>
      <xdr:col>7</xdr:col>
      <xdr:colOff>638175</xdr:colOff>
      <xdr:row>72</xdr:row>
      <xdr:rowOff>76200</xdr:rowOff>
    </xdr:to>
    <xdr:pic>
      <xdr:nvPicPr>
        <xdr:cNvPr id="12" name="図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534275"/>
          <a:ext cx="4733925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36</xdr:row>
      <xdr:rowOff>9525</xdr:rowOff>
    </xdr:from>
    <xdr:ext cx="3381375" cy="809625"/>
    <xdr:sp>
      <xdr:nvSpPr>
        <xdr:cNvPr id="13" name="テキスト ボックス 24"/>
        <xdr:cNvSpPr txBox="1">
          <a:spLocks noChangeArrowheads="1"/>
        </xdr:cNvSpPr>
      </xdr:nvSpPr>
      <xdr:spPr>
        <a:xfrm>
          <a:off x="361950" y="6438900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46</xdr:row>
      <xdr:rowOff>85725</xdr:rowOff>
    </xdr:from>
    <xdr:to>
      <xdr:col>12</xdr:col>
      <xdr:colOff>209550</xdr:colOff>
      <xdr:row>48</xdr:row>
      <xdr:rowOff>19050</xdr:rowOff>
    </xdr:to>
    <xdr:sp>
      <xdr:nvSpPr>
        <xdr:cNvPr id="14" name="直線矢印コネクタ 25"/>
        <xdr:cNvSpPr>
          <a:spLocks/>
        </xdr:cNvSpPr>
      </xdr:nvSpPr>
      <xdr:spPr>
        <a:xfrm flipV="1">
          <a:off x="3400425" y="8467725"/>
          <a:ext cx="5286375" cy="2952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49</xdr:row>
      <xdr:rowOff>104775</xdr:rowOff>
    </xdr:from>
    <xdr:to>
      <xdr:col>12</xdr:col>
      <xdr:colOff>123825</xdr:colOff>
      <xdr:row>53</xdr:row>
      <xdr:rowOff>76200</xdr:rowOff>
    </xdr:to>
    <xdr:sp>
      <xdr:nvSpPr>
        <xdr:cNvPr id="15" name="直線矢印コネクタ 26"/>
        <xdr:cNvSpPr>
          <a:spLocks/>
        </xdr:cNvSpPr>
      </xdr:nvSpPr>
      <xdr:spPr>
        <a:xfrm>
          <a:off x="3438525" y="9029700"/>
          <a:ext cx="5162550" cy="695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51</xdr:row>
      <xdr:rowOff>85725</xdr:rowOff>
    </xdr:from>
    <xdr:to>
      <xdr:col>12</xdr:col>
      <xdr:colOff>76200</xdr:colOff>
      <xdr:row>52</xdr:row>
      <xdr:rowOff>66675</xdr:rowOff>
    </xdr:to>
    <xdr:sp>
      <xdr:nvSpPr>
        <xdr:cNvPr id="16" name="直線矢印コネクタ 27"/>
        <xdr:cNvSpPr>
          <a:spLocks/>
        </xdr:cNvSpPr>
      </xdr:nvSpPr>
      <xdr:spPr>
        <a:xfrm flipV="1">
          <a:off x="3476625" y="9372600"/>
          <a:ext cx="5076825" cy="1619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52</xdr:row>
      <xdr:rowOff>57150</xdr:rowOff>
    </xdr:from>
    <xdr:to>
      <xdr:col>12</xdr:col>
      <xdr:colOff>104775</xdr:colOff>
      <xdr:row>52</xdr:row>
      <xdr:rowOff>104775</xdr:rowOff>
    </xdr:to>
    <xdr:sp>
      <xdr:nvSpPr>
        <xdr:cNvPr id="17" name="直線矢印コネクタ 28"/>
        <xdr:cNvSpPr>
          <a:spLocks/>
        </xdr:cNvSpPr>
      </xdr:nvSpPr>
      <xdr:spPr>
        <a:xfrm>
          <a:off x="3448050" y="952500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47</xdr:row>
      <xdr:rowOff>66675</xdr:rowOff>
    </xdr:from>
    <xdr:to>
      <xdr:col>12</xdr:col>
      <xdr:colOff>76200</xdr:colOff>
      <xdr:row>56</xdr:row>
      <xdr:rowOff>85725</xdr:rowOff>
    </xdr:to>
    <xdr:sp>
      <xdr:nvSpPr>
        <xdr:cNvPr id="18" name="直線矢印コネクタ 29"/>
        <xdr:cNvSpPr>
          <a:spLocks/>
        </xdr:cNvSpPr>
      </xdr:nvSpPr>
      <xdr:spPr>
        <a:xfrm flipV="1">
          <a:off x="3486150" y="8629650"/>
          <a:ext cx="5067300" cy="16478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48</xdr:row>
      <xdr:rowOff>85725</xdr:rowOff>
    </xdr:from>
    <xdr:to>
      <xdr:col>12</xdr:col>
      <xdr:colOff>104775</xdr:colOff>
      <xdr:row>56</xdr:row>
      <xdr:rowOff>104775</xdr:rowOff>
    </xdr:to>
    <xdr:sp>
      <xdr:nvSpPr>
        <xdr:cNvPr id="19" name="直線矢印コネクタ 30"/>
        <xdr:cNvSpPr>
          <a:spLocks/>
        </xdr:cNvSpPr>
      </xdr:nvSpPr>
      <xdr:spPr>
        <a:xfrm flipV="1">
          <a:off x="3486150" y="8829675"/>
          <a:ext cx="5095875" cy="14668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49</xdr:row>
      <xdr:rowOff>114300</xdr:rowOff>
    </xdr:from>
    <xdr:to>
      <xdr:col>12</xdr:col>
      <xdr:colOff>57150</xdr:colOff>
      <xdr:row>53</xdr:row>
      <xdr:rowOff>142875</xdr:rowOff>
    </xdr:to>
    <xdr:sp>
      <xdr:nvSpPr>
        <xdr:cNvPr id="20" name="直線矢印コネクタ 31"/>
        <xdr:cNvSpPr>
          <a:spLocks/>
        </xdr:cNvSpPr>
      </xdr:nvSpPr>
      <xdr:spPr>
        <a:xfrm flipV="1">
          <a:off x="3486150" y="9039225"/>
          <a:ext cx="5048250" cy="7524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39</xdr:row>
      <xdr:rowOff>76200</xdr:rowOff>
    </xdr:from>
    <xdr:ext cx="180975" cy="266700"/>
    <xdr:sp fLocksText="0">
      <xdr:nvSpPr>
        <xdr:cNvPr id="21" name="テキスト ボックス 32"/>
        <xdr:cNvSpPr txBox="1">
          <a:spLocks noChangeArrowheads="1"/>
        </xdr:cNvSpPr>
      </xdr:nvSpPr>
      <xdr:spPr>
        <a:xfrm>
          <a:off x="6638925" y="713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39</xdr:row>
      <xdr:rowOff>180975</xdr:rowOff>
    </xdr:from>
    <xdr:ext cx="4105275" cy="781050"/>
    <xdr:sp>
      <xdr:nvSpPr>
        <xdr:cNvPr id="22" name="テキスト ボックス 33"/>
        <xdr:cNvSpPr txBox="1">
          <a:spLocks noChangeArrowheads="1"/>
        </xdr:cNvSpPr>
      </xdr:nvSpPr>
      <xdr:spPr>
        <a:xfrm>
          <a:off x="2771775" y="7239000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39</xdr:row>
      <xdr:rowOff>0</xdr:rowOff>
    </xdr:from>
    <xdr:to>
      <xdr:col>1</xdr:col>
      <xdr:colOff>1609725</xdr:colOff>
      <xdr:row>99</xdr:row>
      <xdr:rowOff>66675</xdr:rowOff>
    </xdr:to>
    <xdr:sp>
      <xdr:nvSpPr>
        <xdr:cNvPr id="1" name="直線矢印コネクタ 1"/>
        <xdr:cNvSpPr>
          <a:spLocks/>
        </xdr:cNvSpPr>
      </xdr:nvSpPr>
      <xdr:spPr>
        <a:xfrm>
          <a:off x="1876425" y="8143875"/>
          <a:ext cx="0" cy="11830050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33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0"/>
          <a:ext cx="499110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90950" y="27051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800475" y="326707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838575" y="40862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800475" y="3476625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743325" y="2895600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81425" y="3114675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810000" y="4267200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800475" y="3857625"/>
          <a:ext cx="4867275" cy="9334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81425" y="3667125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1" name="テキスト ボックス 11"/>
        <xdr:cNvSpPr txBox="1">
          <a:spLocks noChangeArrowheads="1"/>
        </xdr:cNvSpPr>
      </xdr:nvSpPr>
      <xdr:spPr>
        <a:xfrm>
          <a:off x="276225" y="800100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 editAs="oneCell">
    <xdr:from>
      <xdr:col>1</xdr:col>
      <xdr:colOff>19050</xdr:colOff>
      <xdr:row>41</xdr:row>
      <xdr:rowOff>19050</xdr:rowOff>
    </xdr:from>
    <xdr:to>
      <xdr:col>7</xdr:col>
      <xdr:colOff>638175</xdr:colOff>
      <xdr:row>72</xdr:row>
      <xdr:rowOff>76200</xdr:rowOff>
    </xdr:to>
    <xdr:pic>
      <xdr:nvPicPr>
        <xdr:cNvPr id="12" name="図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524750"/>
          <a:ext cx="4733925" cy="547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36</xdr:row>
      <xdr:rowOff>9525</xdr:rowOff>
    </xdr:from>
    <xdr:ext cx="3381375" cy="809625"/>
    <xdr:sp>
      <xdr:nvSpPr>
        <xdr:cNvPr id="13" name="テキスト ボックス 13"/>
        <xdr:cNvSpPr txBox="1">
          <a:spLocks noChangeArrowheads="1"/>
        </xdr:cNvSpPr>
      </xdr:nvSpPr>
      <xdr:spPr>
        <a:xfrm>
          <a:off x="361950" y="6429375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46</xdr:row>
      <xdr:rowOff>85725</xdr:rowOff>
    </xdr:from>
    <xdr:to>
      <xdr:col>12</xdr:col>
      <xdr:colOff>209550</xdr:colOff>
      <xdr:row>48</xdr:row>
      <xdr:rowOff>19050</xdr:rowOff>
    </xdr:to>
    <xdr:sp>
      <xdr:nvSpPr>
        <xdr:cNvPr id="14" name="直線矢印コネクタ 14"/>
        <xdr:cNvSpPr>
          <a:spLocks/>
        </xdr:cNvSpPr>
      </xdr:nvSpPr>
      <xdr:spPr>
        <a:xfrm flipV="1">
          <a:off x="3400425" y="8458200"/>
          <a:ext cx="5286375" cy="2952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49</xdr:row>
      <xdr:rowOff>104775</xdr:rowOff>
    </xdr:from>
    <xdr:to>
      <xdr:col>12</xdr:col>
      <xdr:colOff>123825</xdr:colOff>
      <xdr:row>53</xdr:row>
      <xdr:rowOff>76200</xdr:rowOff>
    </xdr:to>
    <xdr:sp>
      <xdr:nvSpPr>
        <xdr:cNvPr id="15" name="直線矢印コネクタ 15"/>
        <xdr:cNvSpPr>
          <a:spLocks/>
        </xdr:cNvSpPr>
      </xdr:nvSpPr>
      <xdr:spPr>
        <a:xfrm>
          <a:off x="3438525" y="9020175"/>
          <a:ext cx="5162550" cy="695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51</xdr:row>
      <xdr:rowOff>85725</xdr:rowOff>
    </xdr:from>
    <xdr:to>
      <xdr:col>12</xdr:col>
      <xdr:colOff>76200</xdr:colOff>
      <xdr:row>52</xdr:row>
      <xdr:rowOff>66675</xdr:rowOff>
    </xdr:to>
    <xdr:sp>
      <xdr:nvSpPr>
        <xdr:cNvPr id="16" name="直線矢印コネクタ 16"/>
        <xdr:cNvSpPr>
          <a:spLocks/>
        </xdr:cNvSpPr>
      </xdr:nvSpPr>
      <xdr:spPr>
        <a:xfrm flipV="1">
          <a:off x="3476625" y="9363075"/>
          <a:ext cx="5076825" cy="1619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52</xdr:row>
      <xdr:rowOff>57150</xdr:rowOff>
    </xdr:from>
    <xdr:to>
      <xdr:col>12</xdr:col>
      <xdr:colOff>104775</xdr:colOff>
      <xdr:row>52</xdr:row>
      <xdr:rowOff>104775</xdr:rowOff>
    </xdr:to>
    <xdr:sp>
      <xdr:nvSpPr>
        <xdr:cNvPr id="17" name="直線矢印コネクタ 17"/>
        <xdr:cNvSpPr>
          <a:spLocks/>
        </xdr:cNvSpPr>
      </xdr:nvSpPr>
      <xdr:spPr>
        <a:xfrm>
          <a:off x="3448050" y="9515475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47</xdr:row>
      <xdr:rowOff>66675</xdr:rowOff>
    </xdr:from>
    <xdr:to>
      <xdr:col>12</xdr:col>
      <xdr:colOff>76200</xdr:colOff>
      <xdr:row>56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486150" y="8620125"/>
          <a:ext cx="5067300" cy="16478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48</xdr:row>
      <xdr:rowOff>85725</xdr:rowOff>
    </xdr:from>
    <xdr:to>
      <xdr:col>12</xdr:col>
      <xdr:colOff>104775</xdr:colOff>
      <xdr:row>56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486150" y="8820150"/>
          <a:ext cx="5095875" cy="14668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49</xdr:row>
      <xdr:rowOff>114300</xdr:rowOff>
    </xdr:from>
    <xdr:to>
      <xdr:col>12</xdr:col>
      <xdr:colOff>57150</xdr:colOff>
      <xdr:row>53</xdr:row>
      <xdr:rowOff>142875</xdr:rowOff>
    </xdr:to>
    <xdr:sp>
      <xdr:nvSpPr>
        <xdr:cNvPr id="20" name="直線矢印コネクタ 20"/>
        <xdr:cNvSpPr>
          <a:spLocks/>
        </xdr:cNvSpPr>
      </xdr:nvSpPr>
      <xdr:spPr>
        <a:xfrm flipV="1">
          <a:off x="3486150" y="9029700"/>
          <a:ext cx="5048250" cy="7524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39</xdr:row>
      <xdr:rowOff>76200</xdr:rowOff>
    </xdr:from>
    <xdr:ext cx="180975" cy="266700"/>
    <xdr:sp fLocksText="0">
      <xdr:nvSpPr>
        <xdr:cNvPr id="21" name="テキスト ボックス 21"/>
        <xdr:cNvSpPr txBox="1">
          <a:spLocks noChangeArrowheads="1"/>
        </xdr:cNvSpPr>
      </xdr:nvSpPr>
      <xdr:spPr>
        <a:xfrm>
          <a:off x="6638925" y="712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39</xdr:row>
      <xdr:rowOff>180975</xdr:rowOff>
    </xdr:from>
    <xdr:ext cx="4105275" cy="781050"/>
    <xdr:sp>
      <xdr:nvSpPr>
        <xdr:cNvPr id="22" name="テキスト ボックス 22"/>
        <xdr:cNvSpPr txBox="1">
          <a:spLocks noChangeArrowheads="1"/>
        </xdr:cNvSpPr>
      </xdr:nvSpPr>
      <xdr:spPr>
        <a:xfrm>
          <a:off x="2771775" y="7229475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39</xdr:row>
      <xdr:rowOff>0</xdr:rowOff>
    </xdr:from>
    <xdr:to>
      <xdr:col>1</xdr:col>
      <xdr:colOff>1609725</xdr:colOff>
      <xdr:row>99</xdr:row>
      <xdr:rowOff>66675</xdr:rowOff>
    </xdr:to>
    <xdr:sp>
      <xdr:nvSpPr>
        <xdr:cNvPr id="1" name="直線矢印コネクタ 1"/>
        <xdr:cNvSpPr>
          <a:spLocks/>
        </xdr:cNvSpPr>
      </xdr:nvSpPr>
      <xdr:spPr>
        <a:xfrm>
          <a:off x="1876425" y="8115300"/>
          <a:ext cx="0" cy="11830050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="80" zoomScaleNormal="80" zoomScalePageLayoutView="0" workbookViewId="0" topLeftCell="A1">
      <selection activeCell="A1" sqref="A1:IV16384"/>
    </sheetView>
  </sheetViews>
  <sheetFormatPr defaultColWidth="9.00390625" defaultRowHeight="13.5"/>
  <cols>
    <col min="1" max="1" width="3.125" style="38" customWidth="1"/>
    <col min="2" max="11" width="9.00390625" style="38" customWidth="1"/>
    <col min="12" max="12" width="18.125" style="38" customWidth="1"/>
    <col min="13" max="16384" width="9.00390625" style="38" customWidth="1"/>
  </cols>
  <sheetData>
    <row r="2" ht="15">
      <c r="B2" s="37" t="s">
        <v>173</v>
      </c>
    </row>
    <row r="3" ht="15">
      <c r="B3" s="37" t="s">
        <v>174</v>
      </c>
    </row>
    <row r="5" ht="13.5"/>
    <row r="6" ht="13.5"/>
    <row r="7" ht="13.5"/>
    <row r="8" spans="2:4" ht="14.25">
      <c r="B8" s="39"/>
      <c r="C8" s="39"/>
      <c r="D8" s="39"/>
    </row>
    <row r="9" ht="13.5"/>
    <row r="10" ht="13.5"/>
    <row r="11" ht="13.5"/>
    <row r="12" ht="13.5"/>
    <row r="13" ht="13.5"/>
    <row r="14" ht="13.5"/>
    <row r="15" ht="14.25" thickBot="1"/>
    <row r="16" spans="12:14" ht="15.75" thickBot="1">
      <c r="L16" s="40" t="s">
        <v>155</v>
      </c>
      <c r="M16" s="41">
        <v>9</v>
      </c>
      <c r="N16" s="42" t="s">
        <v>156</v>
      </c>
    </row>
    <row r="17" spans="12:14" ht="15" thickBot="1">
      <c r="L17" s="43" t="s">
        <v>157</v>
      </c>
      <c r="M17" s="41">
        <v>2</v>
      </c>
      <c r="N17" s="44" t="s">
        <v>158</v>
      </c>
    </row>
    <row r="18" spans="12:14" ht="15" thickBot="1">
      <c r="L18" s="45" t="s">
        <v>159</v>
      </c>
      <c r="M18" s="41">
        <v>2</v>
      </c>
      <c r="N18" s="46" t="s">
        <v>158</v>
      </c>
    </row>
    <row r="19" spans="12:14" ht="15" thickBot="1">
      <c r="L19" s="45" t="s">
        <v>160</v>
      </c>
      <c r="M19" s="41">
        <v>525</v>
      </c>
      <c r="N19" s="46" t="s">
        <v>158</v>
      </c>
    </row>
    <row r="20" spans="12:14" ht="15" thickBot="1">
      <c r="L20" s="47" t="s">
        <v>161</v>
      </c>
      <c r="M20" s="41">
        <v>41</v>
      </c>
      <c r="N20" s="48" t="s">
        <v>158</v>
      </c>
    </row>
    <row r="21" spans="12:14" ht="15" thickBot="1">
      <c r="L21" s="43" t="s">
        <v>162</v>
      </c>
      <c r="M21" s="41">
        <v>2</v>
      </c>
      <c r="N21" s="44" t="s">
        <v>163</v>
      </c>
    </row>
    <row r="22" spans="12:14" ht="15" thickBot="1">
      <c r="L22" s="45" t="s">
        <v>164</v>
      </c>
      <c r="M22" s="41">
        <v>2</v>
      </c>
      <c r="N22" s="46" t="s">
        <v>163</v>
      </c>
    </row>
    <row r="23" spans="12:14" ht="15" thickBot="1">
      <c r="L23" s="45" t="s">
        <v>165</v>
      </c>
      <c r="M23" s="41">
        <v>286</v>
      </c>
      <c r="N23" s="46" t="s">
        <v>163</v>
      </c>
    </row>
    <row r="24" spans="12:14" ht="15" thickBot="1">
      <c r="L24" s="49" t="s">
        <v>166</v>
      </c>
      <c r="M24" s="41">
        <v>10</v>
      </c>
      <c r="N24" s="46" t="s">
        <v>163</v>
      </c>
    </row>
    <row r="25" spans="12:14" ht="15" thickBot="1">
      <c r="L25" s="50" t="s">
        <v>167</v>
      </c>
      <c r="M25" s="51">
        <f>1/(M19*M23*1/(M16*1000000))</f>
        <v>59.94005994005993</v>
      </c>
      <c r="N25" s="52" t="s">
        <v>168</v>
      </c>
    </row>
    <row r="26" ht="13.5"/>
    <row r="27" ht="13.5"/>
    <row r="28" ht="13.5"/>
    <row r="29" ht="13.5"/>
    <row r="30" ht="13.5"/>
    <row r="31" ht="13.5"/>
    <row r="32" ht="13.5"/>
    <row r="33" ht="13.5"/>
    <row r="34" ht="13.5"/>
    <row r="37" ht="18">
      <c r="K37" s="53"/>
    </row>
    <row r="38" ht="18">
      <c r="K38" s="53"/>
    </row>
    <row r="39" ht="13.5"/>
    <row r="40" ht="18">
      <c r="G40" s="53"/>
    </row>
    <row r="41" ht="18">
      <c r="G41" s="53"/>
    </row>
    <row r="42" ht="13.5"/>
    <row r="43" ht="13.5"/>
    <row r="44" ht="13.5"/>
    <row r="45" ht="13.5"/>
    <row r="46" ht="14.25" thickBot="1"/>
    <row r="47" spans="12:14" ht="14.25" thickBot="1">
      <c r="L47" s="54" t="s">
        <v>169</v>
      </c>
      <c r="M47" s="55">
        <v>9</v>
      </c>
      <c r="N47" s="56" t="s">
        <v>170</v>
      </c>
    </row>
    <row r="48" spans="12:14" ht="14.25" thickBot="1">
      <c r="L48" s="57" t="s">
        <v>157</v>
      </c>
      <c r="M48" s="55">
        <v>22</v>
      </c>
      <c r="N48" s="58" t="s">
        <v>171</v>
      </c>
    </row>
    <row r="49" spans="12:14" ht="14.25" thickBot="1">
      <c r="L49" s="59" t="s">
        <v>159</v>
      </c>
      <c r="M49" s="55">
        <v>23</v>
      </c>
      <c r="N49" s="60" t="s">
        <v>171</v>
      </c>
    </row>
    <row r="50" spans="12:14" ht="14.25" thickBot="1">
      <c r="L50" s="59" t="s">
        <v>160</v>
      </c>
      <c r="M50" s="55">
        <v>525</v>
      </c>
      <c r="N50" s="60" t="s">
        <v>171</v>
      </c>
    </row>
    <row r="51" spans="12:14" ht="14.25" thickBot="1">
      <c r="L51" s="61" t="s">
        <v>161</v>
      </c>
      <c r="M51" s="55">
        <v>0</v>
      </c>
      <c r="N51" s="62" t="s">
        <v>171</v>
      </c>
    </row>
    <row r="52" spans="12:14" ht="14.25" thickBot="1">
      <c r="L52" s="57" t="s">
        <v>162</v>
      </c>
      <c r="M52" s="55">
        <v>8</v>
      </c>
      <c r="N52" s="58" t="s">
        <v>172</v>
      </c>
    </row>
    <row r="53" spans="12:14" ht="14.25" thickBot="1">
      <c r="L53" s="59" t="s">
        <v>164</v>
      </c>
      <c r="M53" s="55">
        <v>8</v>
      </c>
      <c r="N53" s="60" t="s">
        <v>172</v>
      </c>
    </row>
    <row r="54" spans="12:14" ht="14.25" thickBot="1">
      <c r="L54" s="59" t="s">
        <v>165</v>
      </c>
      <c r="M54" s="55">
        <v>288</v>
      </c>
      <c r="N54" s="60" t="s">
        <v>172</v>
      </c>
    </row>
    <row r="55" spans="12:14" ht="14.25" thickBot="1">
      <c r="L55" s="63" t="s">
        <v>166</v>
      </c>
      <c r="M55" s="55">
        <v>0</v>
      </c>
      <c r="N55" s="64" t="s">
        <v>172</v>
      </c>
    </row>
    <row r="56" spans="12:14" ht="14.25" thickBot="1">
      <c r="L56" s="65" t="s">
        <v>167</v>
      </c>
      <c r="M56" s="66">
        <f>1/(M50*M54*1/(M47*1000000))</f>
        <v>59.523809523809526</v>
      </c>
      <c r="N56" s="67" t="s">
        <v>168</v>
      </c>
    </row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sheetProtection password="DBC7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10"/>
  <sheetViews>
    <sheetView zoomScale="80" zoomScaleNormal="80" zoomScalePageLayoutView="0" workbookViewId="0" topLeftCell="A1">
      <selection activeCell="C24" sqref="C24"/>
    </sheetView>
  </sheetViews>
  <sheetFormatPr defaultColWidth="9.00390625" defaultRowHeight="13.5"/>
  <cols>
    <col min="1" max="1" width="3.50390625" style="39" customWidth="1"/>
    <col min="2" max="2" width="23.625" style="39" customWidth="1"/>
    <col min="3" max="3" width="14.50390625" style="39" customWidth="1"/>
    <col min="4" max="4" width="6.375" style="39" customWidth="1"/>
    <col min="5" max="5" width="21.25390625" style="39" customWidth="1"/>
    <col min="6" max="6" width="15.25390625" style="39" customWidth="1"/>
    <col min="7" max="7" width="8.75390625" style="39" customWidth="1"/>
    <col min="8" max="8" width="10.00390625" style="39" customWidth="1"/>
    <col min="9" max="9" width="8.00390625" style="39" customWidth="1"/>
    <col min="10" max="11" width="4.50390625" style="39" customWidth="1"/>
    <col min="12" max="12" width="9.75390625" style="39" customWidth="1"/>
    <col min="13" max="13" width="11.75390625" style="39" customWidth="1"/>
    <col min="14" max="14" width="5.00390625" style="39" customWidth="1"/>
    <col min="15" max="15" width="6.50390625" style="39" customWidth="1"/>
    <col min="16" max="16" width="5.375" style="39" customWidth="1"/>
    <col min="17" max="18" width="6.50390625" style="39" customWidth="1"/>
    <col min="19" max="21" width="6.50390625" style="39" hidden="1" customWidth="1"/>
    <col min="22" max="23" width="5.375" style="39" hidden="1" customWidth="1"/>
    <col min="24" max="24" width="2.875" style="39" hidden="1" customWidth="1"/>
    <col min="25" max="25" width="16.75390625" style="39" hidden="1" customWidth="1"/>
    <col min="26" max="26" width="3.50390625" style="39" hidden="1" customWidth="1"/>
    <col min="27" max="27" width="9.00390625" style="39" hidden="1" customWidth="1"/>
    <col min="28" max="28" width="4.25390625" style="39" hidden="1" customWidth="1"/>
    <col min="29" max="31" width="9.00390625" style="39" hidden="1" customWidth="1"/>
    <col min="32" max="32" width="0" style="39" hidden="1" customWidth="1"/>
    <col min="33" max="16384" width="9.00390625" style="39" customWidth="1"/>
  </cols>
  <sheetData>
    <row r="2" spans="2:5" ht="20.25">
      <c r="B2" s="68" t="s">
        <v>197</v>
      </c>
      <c r="E2" s="223" t="s">
        <v>213</v>
      </c>
    </row>
    <row r="3" spans="2:5" ht="21" thickBot="1">
      <c r="B3" s="68"/>
      <c r="E3" s="181"/>
    </row>
    <row r="4" ht="18.75" thickBot="1">
      <c r="B4" s="69" t="s">
        <v>175</v>
      </c>
    </row>
    <row r="5" ht="18">
      <c r="B5" s="70" t="s">
        <v>176</v>
      </c>
    </row>
    <row r="6" ht="18">
      <c r="B6" s="71" t="s">
        <v>177</v>
      </c>
    </row>
    <row r="7" ht="14.25" customHeight="1">
      <c r="B7" s="72"/>
    </row>
    <row r="8" ht="15.75" customHeight="1">
      <c r="B8" s="53" t="s">
        <v>198</v>
      </c>
    </row>
    <row r="9" ht="15.75" customHeight="1">
      <c r="B9" s="53" t="s">
        <v>199</v>
      </c>
    </row>
    <row r="10" ht="15.75" customHeight="1">
      <c r="B10" s="53" t="s">
        <v>151</v>
      </c>
    </row>
    <row r="11" ht="15.75" customHeight="1">
      <c r="B11" s="53" t="s">
        <v>152</v>
      </c>
    </row>
    <row r="12" ht="15.75" customHeight="1">
      <c r="B12" s="53" t="s">
        <v>200</v>
      </c>
    </row>
    <row r="13" spans="2:6" ht="15.75" customHeight="1">
      <c r="B13" s="53" t="s">
        <v>94</v>
      </c>
      <c r="C13" s="53"/>
      <c r="D13" s="53"/>
      <c r="E13" s="53"/>
      <c r="F13" s="53"/>
    </row>
    <row r="14" ht="15.75" customHeight="1">
      <c r="B14" s="53" t="s">
        <v>201</v>
      </c>
    </row>
    <row r="15" ht="15.75" customHeight="1">
      <c r="B15" s="53" t="s">
        <v>95</v>
      </c>
    </row>
    <row r="16" ht="15.75" customHeight="1">
      <c r="B16" s="53" t="s">
        <v>153</v>
      </c>
    </row>
    <row r="17" ht="15.75" customHeight="1">
      <c r="B17" s="53" t="s">
        <v>154</v>
      </c>
    </row>
    <row r="18" ht="15.75" customHeight="1">
      <c r="B18" s="53" t="s">
        <v>202</v>
      </c>
    </row>
    <row r="19" spans="2:3" ht="17.25" customHeight="1">
      <c r="B19" s="53" t="s">
        <v>225</v>
      </c>
      <c r="C19" s="73"/>
    </row>
    <row r="20" ht="15">
      <c r="C20" s="73"/>
    </row>
    <row r="22" spans="2:23" ht="15" thickBot="1">
      <c r="B22" s="74" t="s">
        <v>203</v>
      </c>
      <c r="F22" s="74" t="s">
        <v>204</v>
      </c>
      <c r="L22" s="74" t="s">
        <v>205</v>
      </c>
      <c r="Q22" s="75"/>
      <c r="R22" s="75"/>
      <c r="S22" s="75"/>
      <c r="T22" s="75"/>
      <c r="U22" s="75"/>
      <c r="V22" s="75"/>
      <c r="W22" s="75"/>
    </row>
    <row r="23" spans="2:24" ht="15.75" thickBot="1">
      <c r="B23" s="76"/>
      <c r="C23" s="77" t="s">
        <v>150</v>
      </c>
      <c r="D23" s="76"/>
      <c r="F23" s="78" t="s">
        <v>192</v>
      </c>
      <c r="G23" s="34">
        <v>9</v>
      </c>
      <c r="H23" s="79" t="s">
        <v>4</v>
      </c>
      <c r="I23" s="80" t="s">
        <v>64</v>
      </c>
      <c r="K23" s="75"/>
      <c r="L23" s="135" t="s">
        <v>2</v>
      </c>
      <c r="M23" s="135"/>
      <c r="N23" s="136"/>
      <c r="O23" s="31">
        <v>24</v>
      </c>
      <c r="P23" s="82" t="s">
        <v>4</v>
      </c>
      <c r="Q23" s="83"/>
      <c r="R23" s="83"/>
      <c r="S23" s="83"/>
      <c r="T23" s="83"/>
      <c r="U23" s="83"/>
      <c r="V23" s="83"/>
      <c r="W23" s="83"/>
      <c r="X23" s="83"/>
    </row>
    <row r="24" spans="2:23" ht="15" thickBot="1">
      <c r="B24" s="78" t="s">
        <v>67</v>
      </c>
      <c r="C24" s="33">
        <v>480</v>
      </c>
      <c r="D24" s="79" t="s">
        <v>3</v>
      </c>
      <c r="F24" s="78" t="s">
        <v>6</v>
      </c>
      <c r="G24" s="30">
        <v>7</v>
      </c>
      <c r="H24" s="79" t="s">
        <v>9</v>
      </c>
      <c r="I24" s="75"/>
      <c r="J24" s="75"/>
      <c r="K24" s="75"/>
      <c r="Q24" s="75"/>
      <c r="R24" s="75"/>
      <c r="S24" s="75"/>
      <c r="T24" s="75"/>
      <c r="U24" s="75"/>
      <c r="V24" s="75"/>
      <c r="W24" s="75"/>
    </row>
    <row r="25" spans="2:16" ht="15" thickBot="1">
      <c r="B25" s="78" t="s">
        <v>0</v>
      </c>
      <c r="C25" s="30">
        <v>272</v>
      </c>
      <c r="D25" s="79" t="s">
        <v>3</v>
      </c>
      <c r="F25" s="78" t="s">
        <v>5</v>
      </c>
      <c r="G25" s="35">
        <v>7</v>
      </c>
      <c r="H25" s="79" t="s">
        <v>9</v>
      </c>
      <c r="I25" s="75"/>
      <c r="J25" s="75"/>
      <c r="L25" s="84" t="s">
        <v>206</v>
      </c>
      <c r="M25" s="75"/>
      <c r="N25" s="75"/>
      <c r="O25" s="75"/>
      <c r="P25" s="75"/>
    </row>
    <row r="26" spans="2:16" ht="15" thickBot="1">
      <c r="B26" s="76"/>
      <c r="C26" s="85" t="s">
        <v>1</v>
      </c>
      <c r="D26" s="76"/>
      <c r="F26" s="78" t="s">
        <v>13</v>
      </c>
      <c r="G26" s="30">
        <v>525</v>
      </c>
      <c r="H26" s="79" t="s">
        <v>9</v>
      </c>
      <c r="I26" s="75"/>
      <c r="J26" s="75"/>
      <c r="L26" s="81" t="s">
        <v>207</v>
      </c>
      <c r="M26" s="86"/>
      <c r="N26" s="86"/>
      <c r="O26" s="87" t="s">
        <v>16</v>
      </c>
      <c r="P26" s="88" t="s">
        <v>15</v>
      </c>
    </row>
    <row r="27" spans="2:26" ht="15" thickBot="1">
      <c r="B27" s="78" t="s">
        <v>67</v>
      </c>
      <c r="C27" s="30">
        <v>320</v>
      </c>
      <c r="D27" s="79" t="s">
        <v>3</v>
      </c>
      <c r="E27" s="89" t="s">
        <v>93</v>
      </c>
      <c r="F27" s="90" t="s">
        <v>32</v>
      </c>
      <c r="G27" s="35">
        <v>41</v>
      </c>
      <c r="H27" s="79" t="s">
        <v>9</v>
      </c>
      <c r="I27" s="75"/>
      <c r="J27" s="75"/>
      <c r="L27" s="137">
        <f>O27/P27</f>
        <v>6</v>
      </c>
      <c r="M27" s="138"/>
      <c r="N27" s="91" t="s">
        <v>4</v>
      </c>
      <c r="O27" s="78">
        <f>O23</f>
        <v>24</v>
      </c>
      <c r="P27" s="32">
        <v>4</v>
      </c>
      <c r="Q27" s="92" t="s">
        <v>89</v>
      </c>
      <c r="R27" s="92"/>
      <c r="S27" s="92"/>
      <c r="T27" s="92"/>
      <c r="U27" s="92"/>
      <c r="V27" s="93"/>
      <c r="W27" s="93"/>
      <c r="X27" s="75"/>
      <c r="Z27" s="74"/>
    </row>
    <row r="28" spans="2:29" ht="15" thickBot="1">
      <c r="B28" s="78" t="s">
        <v>0</v>
      </c>
      <c r="C28" s="30">
        <v>240</v>
      </c>
      <c r="D28" s="79" t="s">
        <v>3</v>
      </c>
      <c r="E28" s="89" t="s">
        <v>93</v>
      </c>
      <c r="F28" s="78" t="s">
        <v>7</v>
      </c>
      <c r="G28" s="30">
        <v>2</v>
      </c>
      <c r="H28" s="79" t="s">
        <v>92</v>
      </c>
      <c r="I28" s="75"/>
      <c r="J28" s="75"/>
      <c r="L28" s="81" t="s">
        <v>208</v>
      </c>
      <c r="M28" s="86"/>
      <c r="N28" s="86"/>
      <c r="O28" s="87" t="s">
        <v>18</v>
      </c>
      <c r="P28" s="94" t="s">
        <v>17</v>
      </c>
      <c r="Q28" s="95"/>
      <c r="R28" s="95"/>
      <c r="S28" s="95"/>
      <c r="T28" s="95"/>
      <c r="U28" s="95"/>
      <c r="V28" s="95"/>
      <c r="W28" s="95"/>
      <c r="X28" s="75">
        <v>3</v>
      </c>
      <c r="Y28" s="39" t="s">
        <v>23</v>
      </c>
      <c r="Z28" s="39">
        <f>VLOOKUP(L27,AA28:AC30,3)</f>
        <v>9</v>
      </c>
      <c r="AA28" s="39">
        <v>5</v>
      </c>
      <c r="AB28" s="39" t="s">
        <v>4</v>
      </c>
      <c r="AC28" s="39">
        <v>9</v>
      </c>
    </row>
    <row r="29" spans="6:29" ht="15" thickBot="1">
      <c r="F29" s="78" t="s">
        <v>8</v>
      </c>
      <c r="G29" s="35">
        <v>10</v>
      </c>
      <c r="H29" s="79" t="s">
        <v>92</v>
      </c>
      <c r="I29" s="75"/>
      <c r="J29" s="75"/>
      <c r="L29" s="139">
        <f>O29*P29</f>
        <v>72</v>
      </c>
      <c r="M29" s="140"/>
      <c r="N29" s="91" t="s">
        <v>4</v>
      </c>
      <c r="O29" s="78">
        <f>L27</f>
        <v>6</v>
      </c>
      <c r="P29" s="32">
        <v>12</v>
      </c>
      <c r="Q29" s="92" t="s">
        <v>89</v>
      </c>
      <c r="R29" s="92"/>
      <c r="S29" s="92"/>
      <c r="T29" s="92"/>
      <c r="U29" s="92"/>
      <c r="V29" s="96"/>
      <c r="W29" s="96"/>
      <c r="X29" s="75"/>
      <c r="AA29" s="39">
        <v>20</v>
      </c>
      <c r="AB29" s="39" t="s">
        <v>4</v>
      </c>
      <c r="AC29" s="39">
        <v>7</v>
      </c>
    </row>
    <row r="30" spans="2:29" ht="15" thickBot="1">
      <c r="B30" s="74" t="s">
        <v>209</v>
      </c>
      <c r="F30" s="78" t="s">
        <v>11</v>
      </c>
      <c r="G30" s="30">
        <v>286</v>
      </c>
      <c r="H30" s="79" t="s">
        <v>92</v>
      </c>
      <c r="I30" s="75"/>
      <c r="J30" s="75"/>
      <c r="L30" s="81" t="s">
        <v>210</v>
      </c>
      <c r="M30" s="86"/>
      <c r="N30" s="86"/>
      <c r="O30" s="87" t="s">
        <v>19</v>
      </c>
      <c r="P30" s="94" t="s">
        <v>20</v>
      </c>
      <c r="Q30" s="95"/>
      <c r="R30" s="95"/>
      <c r="S30" s="95"/>
      <c r="T30" s="95"/>
      <c r="U30" s="95"/>
      <c r="V30" s="95"/>
      <c r="W30" s="95"/>
      <c r="X30" s="75">
        <v>12</v>
      </c>
      <c r="AA30" s="39">
        <v>50</v>
      </c>
      <c r="AB30" s="39" t="s">
        <v>4</v>
      </c>
      <c r="AC30" s="39">
        <v>5</v>
      </c>
    </row>
    <row r="31" spans="2:24" ht="15" thickBot="1">
      <c r="B31" s="135" t="s">
        <v>211</v>
      </c>
      <c r="C31" s="136"/>
      <c r="D31" s="30">
        <v>1</v>
      </c>
      <c r="F31" s="90" t="s">
        <v>33</v>
      </c>
      <c r="G31" s="36">
        <v>10</v>
      </c>
      <c r="H31" s="79" t="s">
        <v>92</v>
      </c>
      <c r="I31" s="75"/>
      <c r="J31" s="75"/>
      <c r="L31" s="139">
        <f>O31*P31</f>
        <v>144</v>
      </c>
      <c r="M31" s="140"/>
      <c r="N31" s="91" t="s">
        <v>4</v>
      </c>
      <c r="O31" s="78">
        <f>L29</f>
        <v>72</v>
      </c>
      <c r="P31" s="32">
        <v>2</v>
      </c>
      <c r="Q31" s="97" t="s">
        <v>91</v>
      </c>
      <c r="R31" s="97"/>
      <c r="S31" s="97"/>
      <c r="T31" s="97"/>
      <c r="U31" s="97"/>
      <c r="V31" s="96"/>
      <c r="W31" s="96"/>
      <c r="X31" s="75"/>
    </row>
    <row r="32" spans="3:29" ht="15.75" thickBot="1">
      <c r="C32" s="39" t="s">
        <v>86</v>
      </c>
      <c r="F32" s="76" t="s">
        <v>10</v>
      </c>
      <c r="G32" s="98">
        <f>1/(G26*G30*1/(G23*1000000))</f>
        <v>59.94005994005993</v>
      </c>
      <c r="H32" s="76" t="s">
        <v>12</v>
      </c>
      <c r="I32" s="75"/>
      <c r="J32" s="75"/>
      <c r="L32" s="99" t="s">
        <v>21</v>
      </c>
      <c r="M32" s="86"/>
      <c r="N32" s="86"/>
      <c r="O32" s="87" t="s">
        <v>63</v>
      </c>
      <c r="P32" s="94" t="s">
        <v>22</v>
      </c>
      <c r="Q32" s="95"/>
      <c r="R32" s="95"/>
      <c r="S32" s="95"/>
      <c r="T32" s="95"/>
      <c r="U32" s="95"/>
      <c r="V32" s="95"/>
      <c r="W32" s="95"/>
      <c r="X32" s="75">
        <v>3</v>
      </c>
      <c r="Y32" s="39" t="s">
        <v>24</v>
      </c>
      <c r="Z32" s="39">
        <f>VLOOKUP(L31,AA32:AC44,3)</f>
        <v>2</v>
      </c>
      <c r="AA32" s="39">
        <v>100</v>
      </c>
      <c r="AB32" s="39" t="s">
        <v>4</v>
      </c>
      <c r="AC32" s="39">
        <v>1</v>
      </c>
    </row>
    <row r="33" spans="3:29" ht="15" thickBot="1">
      <c r="C33" s="39" t="s">
        <v>87</v>
      </c>
      <c r="J33" s="75"/>
      <c r="L33" s="141">
        <f>O33/P33</f>
        <v>9</v>
      </c>
      <c r="M33" s="142"/>
      <c r="N33" s="91" t="s">
        <v>4</v>
      </c>
      <c r="O33" s="78">
        <f>L29</f>
        <v>72</v>
      </c>
      <c r="P33" s="32">
        <v>8</v>
      </c>
      <c r="Q33" s="92" t="s">
        <v>90</v>
      </c>
      <c r="R33" s="92"/>
      <c r="S33" s="92"/>
      <c r="T33" s="92"/>
      <c r="U33" s="92"/>
      <c r="V33" s="96"/>
      <c r="W33" s="96"/>
      <c r="X33" s="75"/>
      <c r="AA33" s="39">
        <v>110</v>
      </c>
      <c r="AB33" s="39" t="s">
        <v>4</v>
      </c>
      <c r="AC33" s="39">
        <v>2</v>
      </c>
    </row>
    <row r="34" spans="3:29" ht="14.25">
      <c r="C34" s="39" t="s">
        <v>88</v>
      </c>
      <c r="J34" s="75"/>
      <c r="Q34" s="95"/>
      <c r="R34" s="95"/>
      <c r="S34" s="95"/>
      <c r="T34" s="95"/>
      <c r="U34" s="95"/>
      <c r="V34" s="95"/>
      <c r="W34" s="95"/>
      <c r="X34" s="75">
        <v>9</v>
      </c>
      <c r="AA34" s="39">
        <v>145</v>
      </c>
      <c r="AB34" s="39" t="s">
        <v>4</v>
      </c>
      <c r="AC34" s="39">
        <v>3</v>
      </c>
    </row>
    <row r="35" spans="10:24" ht="14.25">
      <c r="J35" s="75"/>
      <c r="Q35" s="95"/>
      <c r="R35" s="95"/>
      <c r="S35" s="95"/>
      <c r="T35" s="95"/>
      <c r="U35" s="95"/>
      <c r="V35" s="95"/>
      <c r="W35" s="95"/>
      <c r="X35" s="75"/>
    </row>
    <row r="36" spans="10:24" ht="14.25">
      <c r="J36" s="75"/>
      <c r="Q36" s="95"/>
      <c r="R36" s="95"/>
      <c r="S36" s="95"/>
      <c r="T36" s="95"/>
      <c r="U36" s="95"/>
      <c r="V36" s="95"/>
      <c r="W36" s="95"/>
      <c r="X36" s="75"/>
    </row>
    <row r="37" spans="10:24" ht="14.25">
      <c r="J37" s="75"/>
      <c r="Q37" s="95"/>
      <c r="R37" s="95"/>
      <c r="S37" s="95"/>
      <c r="T37" s="95"/>
      <c r="U37" s="95"/>
      <c r="V37" s="95"/>
      <c r="W37" s="95"/>
      <c r="X37" s="75"/>
    </row>
    <row r="38" spans="3:29" ht="25.5">
      <c r="C38" s="113" t="s">
        <v>178</v>
      </c>
      <c r="D38" s="114"/>
      <c r="E38" s="114"/>
      <c r="F38" s="114"/>
      <c r="G38" s="114"/>
      <c r="H38" s="114"/>
      <c r="Q38" s="100"/>
      <c r="R38" s="100"/>
      <c r="S38" s="100"/>
      <c r="T38" s="100"/>
      <c r="U38" s="100"/>
      <c r="V38" s="100"/>
      <c r="W38" s="100"/>
      <c r="AA38" s="39">
        <v>180</v>
      </c>
      <c r="AB38" s="39" t="s">
        <v>4</v>
      </c>
      <c r="AC38" s="39">
        <v>4</v>
      </c>
    </row>
    <row r="39" spans="3:23" ht="33.75" customHeight="1">
      <c r="C39" s="115" t="s">
        <v>188</v>
      </c>
      <c r="D39" s="116"/>
      <c r="E39" s="117"/>
      <c r="F39" s="115" t="s">
        <v>187</v>
      </c>
      <c r="G39" s="117"/>
      <c r="H39" s="118" t="s">
        <v>186</v>
      </c>
      <c r="Q39" s="100"/>
      <c r="R39" s="100"/>
      <c r="S39" s="100"/>
      <c r="T39" s="101" t="s">
        <v>186</v>
      </c>
      <c r="U39" s="79"/>
      <c r="W39" s="100"/>
    </row>
    <row r="40" spans="3:29" ht="15">
      <c r="C40" s="119" t="s">
        <v>96</v>
      </c>
      <c r="D40" s="120"/>
      <c r="E40" s="117"/>
      <c r="F40" s="143" t="s">
        <v>44</v>
      </c>
      <c r="G40" s="143"/>
      <c r="H40" s="121" t="str">
        <f>CONCATENATE(T40,"h")</f>
        <v>00h</v>
      </c>
      <c r="Q40" s="100"/>
      <c r="R40" s="100"/>
      <c r="S40" s="100"/>
      <c r="T40" s="144" t="s">
        <v>182</v>
      </c>
      <c r="U40" s="145"/>
      <c r="V40" s="39" t="s">
        <v>26</v>
      </c>
      <c r="W40" s="100"/>
      <c r="AA40" s="39">
        <v>250</v>
      </c>
      <c r="AB40" s="39" t="s">
        <v>4</v>
      </c>
      <c r="AC40" s="39">
        <v>6</v>
      </c>
    </row>
    <row r="41" spans="3:29" ht="15">
      <c r="C41" s="122"/>
      <c r="D41" s="122"/>
      <c r="E41" s="114"/>
      <c r="F41" s="114"/>
      <c r="G41" s="114"/>
      <c r="H41" s="123"/>
      <c r="Q41" s="100"/>
      <c r="R41" s="100"/>
      <c r="S41" s="100"/>
      <c r="W41" s="100"/>
      <c r="AA41" s="39">
        <v>285</v>
      </c>
      <c r="AB41" s="39" t="s">
        <v>4</v>
      </c>
      <c r="AC41" s="39">
        <v>7</v>
      </c>
    </row>
    <row r="42" spans="3:29" ht="15">
      <c r="C42" s="119" t="s">
        <v>97</v>
      </c>
      <c r="D42" s="120"/>
      <c r="E42" s="117"/>
      <c r="F42" s="143" t="s">
        <v>39</v>
      </c>
      <c r="G42" s="146"/>
      <c r="H42" s="121" t="str">
        <f>CONCATENATE(T42,"h")</f>
        <v>30h</v>
      </c>
      <c r="T42" s="147">
        <v>30</v>
      </c>
      <c r="U42" s="147"/>
      <c r="V42" s="39" t="s">
        <v>26</v>
      </c>
      <c r="W42" s="102"/>
      <c r="AA42" s="39">
        <v>320</v>
      </c>
      <c r="AB42" s="39" t="s">
        <v>4</v>
      </c>
      <c r="AC42" s="39">
        <v>9</v>
      </c>
    </row>
    <row r="43" spans="3:29" ht="15">
      <c r="C43" s="119" t="s">
        <v>98</v>
      </c>
      <c r="D43" s="120"/>
      <c r="E43" s="117"/>
      <c r="F43" s="143" t="s">
        <v>40</v>
      </c>
      <c r="G43" s="146"/>
      <c r="H43" s="121" t="str">
        <f>CONCATENATE(T43,U43,"h")</f>
        <v>87h</v>
      </c>
      <c r="T43" s="103">
        <v>8</v>
      </c>
      <c r="U43" s="104">
        <v>7</v>
      </c>
      <c r="V43" s="39" t="s">
        <v>26</v>
      </c>
      <c r="W43" s="102"/>
      <c r="AA43" s="39">
        <v>350</v>
      </c>
      <c r="AB43" s="39" t="s">
        <v>4</v>
      </c>
      <c r="AC43" s="39">
        <v>11</v>
      </c>
    </row>
    <row r="44" spans="3:29" ht="15.75" thickBot="1">
      <c r="C44" s="119" t="s">
        <v>99</v>
      </c>
      <c r="D44" s="120"/>
      <c r="E44" s="117"/>
      <c r="F44" s="143" t="s">
        <v>41</v>
      </c>
      <c r="G44" s="146"/>
      <c r="H44" s="121" t="str">
        <f aca="true" t="shared" si="0" ref="H44:H64">CONCATENATE(T44,"h")</f>
        <v>07h</v>
      </c>
      <c r="T44" s="152" t="s">
        <v>184</v>
      </c>
      <c r="U44" s="153"/>
      <c r="V44" s="39" t="s">
        <v>26</v>
      </c>
      <c r="W44" s="102"/>
      <c r="AA44" s="39">
        <v>375</v>
      </c>
      <c r="AB44" s="39" t="s">
        <v>4</v>
      </c>
      <c r="AC44" s="39">
        <v>12</v>
      </c>
    </row>
    <row r="45" spans="3:24" ht="15.75" thickBot="1">
      <c r="C45" s="119" t="s">
        <v>100</v>
      </c>
      <c r="D45" s="120"/>
      <c r="E45" s="117"/>
      <c r="F45" s="155" t="s">
        <v>42</v>
      </c>
      <c r="G45" s="156"/>
      <c r="H45" s="121" t="str">
        <f t="shared" si="0"/>
        <v>EFh</v>
      </c>
      <c r="T45" s="150" t="str">
        <f>RIGHT(DEC2HEX(C28-1,4),2)</f>
        <v>EF</v>
      </c>
      <c r="U45" s="151"/>
      <c r="V45" s="39" t="s">
        <v>26</v>
      </c>
      <c r="W45" s="105"/>
      <c r="X45" s="100"/>
    </row>
    <row r="46" spans="3:28" ht="15">
      <c r="C46" s="119" t="s">
        <v>102</v>
      </c>
      <c r="D46" s="120"/>
      <c r="E46" s="117"/>
      <c r="F46" s="157" t="s">
        <v>43</v>
      </c>
      <c r="G46" s="146"/>
      <c r="H46" s="121" t="str">
        <f t="shared" si="0"/>
        <v>00h</v>
      </c>
      <c r="T46" s="144" t="s">
        <v>182</v>
      </c>
      <c r="U46" s="145"/>
      <c r="V46" s="39" t="s">
        <v>26</v>
      </c>
      <c r="W46" s="100"/>
      <c r="Y46" s="39" t="s">
        <v>28</v>
      </c>
      <c r="Z46" s="39">
        <f>VLOOKUP(P31,AA46:AB48,2)</f>
        <v>2</v>
      </c>
      <c r="AA46" s="39">
        <v>2</v>
      </c>
      <c r="AB46" s="39">
        <v>2</v>
      </c>
    </row>
    <row r="47" spans="3:28" ht="15">
      <c r="C47" s="119" t="s">
        <v>103</v>
      </c>
      <c r="D47" s="120"/>
      <c r="E47" s="117"/>
      <c r="F47" s="154" t="s">
        <v>45</v>
      </c>
      <c r="G47" s="154"/>
      <c r="H47" s="121" t="str">
        <f t="shared" si="0"/>
        <v>04h</v>
      </c>
      <c r="T47" s="144" t="s">
        <v>183</v>
      </c>
      <c r="U47" s="145"/>
      <c r="V47" s="39" t="s">
        <v>26</v>
      </c>
      <c r="W47" s="106"/>
      <c r="AA47" s="39">
        <v>4</v>
      </c>
      <c r="AB47" s="39">
        <v>4</v>
      </c>
    </row>
    <row r="48" spans="3:28" ht="15">
      <c r="C48" s="119" t="s">
        <v>104</v>
      </c>
      <c r="D48" s="120"/>
      <c r="E48" s="117"/>
      <c r="F48" s="154" t="s">
        <v>46</v>
      </c>
      <c r="G48" s="154"/>
      <c r="H48" s="121" t="str">
        <f t="shared" si="0"/>
        <v>00h</v>
      </c>
      <c r="T48" s="144" t="s">
        <v>182</v>
      </c>
      <c r="U48" s="145"/>
      <c r="V48" s="39" t="s">
        <v>26</v>
      </c>
      <c r="W48" s="106"/>
      <c r="AA48" s="39">
        <v>8</v>
      </c>
      <c r="AB48" s="39">
        <v>6</v>
      </c>
    </row>
    <row r="49" spans="3:23" ht="15.75" thickBot="1">
      <c r="C49" s="119" t="s">
        <v>105</v>
      </c>
      <c r="D49" s="120"/>
      <c r="E49" s="117"/>
      <c r="F49" s="154" t="s">
        <v>47</v>
      </c>
      <c r="G49" s="154"/>
      <c r="H49" s="121" t="str">
        <f t="shared" si="0"/>
        <v>00h</v>
      </c>
      <c r="T49" s="144" t="s">
        <v>182</v>
      </c>
      <c r="U49" s="145"/>
      <c r="V49" s="39" t="s">
        <v>26</v>
      </c>
      <c r="W49" s="106"/>
    </row>
    <row r="50" spans="3:23" ht="15.75" thickBot="1">
      <c r="C50" s="119" t="s">
        <v>106</v>
      </c>
      <c r="D50" s="120"/>
      <c r="E50" s="117"/>
      <c r="F50" s="154" t="s">
        <v>48</v>
      </c>
      <c r="G50" s="154"/>
      <c r="H50" s="121" t="str">
        <f t="shared" si="0"/>
        <v>EFh</v>
      </c>
      <c r="T50" s="150" t="str">
        <f>RIGHT(DEC2HEX(C28-1,4),2)</f>
        <v>EF</v>
      </c>
      <c r="U50" s="151"/>
      <c r="V50" s="39" t="s">
        <v>26</v>
      </c>
      <c r="W50" s="102"/>
    </row>
    <row r="51" spans="3:23" ht="15">
      <c r="C51" s="119" t="s">
        <v>107</v>
      </c>
      <c r="D51" s="120"/>
      <c r="E51" s="117"/>
      <c r="F51" s="154" t="s">
        <v>49</v>
      </c>
      <c r="G51" s="154"/>
      <c r="H51" s="121" t="str">
        <f t="shared" si="0"/>
        <v>00h</v>
      </c>
      <c r="T51" s="144" t="s">
        <v>182</v>
      </c>
      <c r="U51" s="145"/>
      <c r="V51" s="39" t="s">
        <v>26</v>
      </c>
      <c r="W51" s="102"/>
    </row>
    <row r="52" spans="3:23" ht="15">
      <c r="C52" s="119" t="s">
        <v>108</v>
      </c>
      <c r="D52" s="120"/>
      <c r="E52" s="117"/>
      <c r="F52" s="154" t="s">
        <v>50</v>
      </c>
      <c r="G52" s="154"/>
      <c r="H52" s="121" t="str">
        <f t="shared" si="0"/>
        <v>00h</v>
      </c>
      <c r="T52" s="144" t="s">
        <v>182</v>
      </c>
      <c r="U52" s="145"/>
      <c r="V52" s="39" t="s">
        <v>26</v>
      </c>
      <c r="W52" s="102"/>
    </row>
    <row r="53" spans="3:23" ht="15">
      <c r="C53" s="119" t="s">
        <v>109</v>
      </c>
      <c r="D53" s="120"/>
      <c r="E53" s="117"/>
      <c r="F53" s="154" t="s">
        <v>51</v>
      </c>
      <c r="G53" s="154"/>
      <c r="H53" s="121" t="str">
        <f t="shared" si="0"/>
        <v>00h</v>
      </c>
      <c r="T53" s="144" t="s">
        <v>182</v>
      </c>
      <c r="U53" s="145"/>
      <c r="V53" s="39" t="s">
        <v>26</v>
      </c>
      <c r="W53" s="102"/>
    </row>
    <row r="54" spans="3:23" ht="15">
      <c r="C54" s="119" t="s">
        <v>110</v>
      </c>
      <c r="D54" s="120"/>
      <c r="E54" s="117"/>
      <c r="F54" s="154" t="s">
        <v>52</v>
      </c>
      <c r="G54" s="154"/>
      <c r="H54" s="121" t="str">
        <f t="shared" si="0"/>
        <v>00h</v>
      </c>
      <c r="T54" s="144" t="s">
        <v>182</v>
      </c>
      <c r="U54" s="145"/>
      <c r="V54" s="39" t="s">
        <v>26</v>
      </c>
      <c r="W54" s="102"/>
    </row>
    <row r="55" spans="3:23" ht="15">
      <c r="C55" s="119" t="s">
        <v>111</v>
      </c>
      <c r="D55" s="120"/>
      <c r="E55" s="117"/>
      <c r="F55" s="154" t="s">
        <v>53</v>
      </c>
      <c r="G55" s="154"/>
      <c r="H55" s="121" t="str">
        <f t="shared" si="0"/>
        <v>00h</v>
      </c>
      <c r="T55" s="144" t="s">
        <v>182</v>
      </c>
      <c r="U55" s="145"/>
      <c r="V55" s="39" t="s">
        <v>26</v>
      </c>
      <c r="W55" s="107"/>
    </row>
    <row r="56" spans="3:23" ht="15">
      <c r="C56" s="119" t="s">
        <v>112</v>
      </c>
      <c r="D56" s="120"/>
      <c r="E56" s="117"/>
      <c r="F56" s="154" t="s">
        <v>54</v>
      </c>
      <c r="G56" s="154"/>
      <c r="H56" s="121" t="str">
        <f t="shared" si="0"/>
        <v>00h</v>
      </c>
      <c r="T56" s="144" t="s">
        <v>182</v>
      </c>
      <c r="U56" s="145"/>
      <c r="V56" s="39" t="s">
        <v>26</v>
      </c>
      <c r="W56" s="107"/>
    </row>
    <row r="57" spans="3:23" ht="15">
      <c r="C57" s="119" t="s">
        <v>113</v>
      </c>
      <c r="D57" s="120"/>
      <c r="E57" s="117"/>
      <c r="F57" s="154" t="s">
        <v>55</v>
      </c>
      <c r="G57" s="154"/>
      <c r="H57" s="121" t="str">
        <f t="shared" si="0"/>
        <v>00h</v>
      </c>
      <c r="T57" s="144" t="s">
        <v>182</v>
      </c>
      <c r="U57" s="145"/>
      <c r="V57" s="39" t="s">
        <v>26</v>
      </c>
      <c r="W57" s="102"/>
    </row>
    <row r="58" spans="3:23" ht="15">
      <c r="C58" s="119" t="s">
        <v>114</v>
      </c>
      <c r="D58" s="120"/>
      <c r="E58" s="117"/>
      <c r="F58" s="154" t="s">
        <v>56</v>
      </c>
      <c r="G58" s="154"/>
      <c r="H58" s="121" t="str">
        <f t="shared" si="0"/>
        <v>00h</v>
      </c>
      <c r="T58" s="144" t="s">
        <v>182</v>
      </c>
      <c r="U58" s="145"/>
      <c r="V58" s="39" t="s">
        <v>26</v>
      </c>
      <c r="W58" s="102"/>
    </row>
    <row r="59" spans="3:23" ht="15">
      <c r="C59" s="119" t="s">
        <v>116</v>
      </c>
      <c r="D59" s="120"/>
      <c r="E59" s="117"/>
      <c r="F59" s="154" t="s">
        <v>57</v>
      </c>
      <c r="G59" s="154"/>
      <c r="H59" s="121" t="str">
        <f t="shared" si="0"/>
        <v>00h</v>
      </c>
      <c r="T59" s="144" t="s">
        <v>182</v>
      </c>
      <c r="U59" s="145"/>
      <c r="V59" s="39" t="s">
        <v>26</v>
      </c>
      <c r="W59" s="102"/>
    </row>
    <row r="60" spans="3:23" ht="15">
      <c r="C60" s="119" t="s">
        <v>115</v>
      </c>
      <c r="D60" s="120"/>
      <c r="E60" s="117"/>
      <c r="F60" s="154" t="s">
        <v>58</v>
      </c>
      <c r="G60" s="154"/>
      <c r="H60" s="121" t="str">
        <f t="shared" si="0"/>
        <v>00h</v>
      </c>
      <c r="T60" s="144" t="s">
        <v>182</v>
      </c>
      <c r="U60" s="145"/>
      <c r="V60" s="39" t="s">
        <v>26</v>
      </c>
      <c r="W60" s="102"/>
    </row>
    <row r="61" spans="3:23" ht="15">
      <c r="C61" s="119" t="s">
        <v>117</v>
      </c>
      <c r="D61" s="120"/>
      <c r="E61" s="117"/>
      <c r="F61" s="154" t="s">
        <v>59</v>
      </c>
      <c r="G61" s="154"/>
      <c r="H61" s="121" t="str">
        <f t="shared" si="0"/>
        <v>04h</v>
      </c>
      <c r="T61" s="144" t="s">
        <v>183</v>
      </c>
      <c r="U61" s="145"/>
      <c r="V61" s="39" t="s">
        <v>26</v>
      </c>
      <c r="W61" s="107"/>
    </row>
    <row r="62" spans="3:23" ht="15">
      <c r="C62" s="119" t="s">
        <v>118</v>
      </c>
      <c r="D62" s="120"/>
      <c r="E62" s="117"/>
      <c r="F62" s="154" t="s">
        <v>60</v>
      </c>
      <c r="G62" s="154"/>
      <c r="H62" s="121" t="str">
        <f t="shared" si="0"/>
        <v>00h</v>
      </c>
      <c r="T62" s="144" t="s">
        <v>182</v>
      </c>
      <c r="U62" s="145"/>
      <c r="V62" s="39" t="s">
        <v>26</v>
      </c>
      <c r="W62" s="107"/>
    </row>
    <row r="63" spans="3:23" ht="15">
      <c r="C63" s="119" t="s">
        <v>119</v>
      </c>
      <c r="D63" s="120"/>
      <c r="E63" s="117"/>
      <c r="F63" s="157" t="s">
        <v>61</v>
      </c>
      <c r="G63" s="146"/>
      <c r="H63" s="121" t="str">
        <f t="shared" si="0"/>
        <v>70h</v>
      </c>
      <c r="T63" s="145">
        <v>70</v>
      </c>
      <c r="U63" s="145"/>
      <c r="V63" s="39" t="s">
        <v>26</v>
      </c>
      <c r="W63" s="102"/>
    </row>
    <row r="64" spans="3:23" ht="15">
      <c r="C64" s="119" t="s">
        <v>120</v>
      </c>
      <c r="D64" s="120"/>
      <c r="E64" s="117"/>
      <c r="F64" s="143" t="s">
        <v>62</v>
      </c>
      <c r="G64" s="146"/>
      <c r="H64" s="121" t="str">
        <f t="shared" si="0"/>
        <v>00h</v>
      </c>
      <c r="T64" s="144" t="s">
        <v>182</v>
      </c>
      <c r="U64" s="145"/>
      <c r="V64" s="39" t="s">
        <v>26</v>
      </c>
      <c r="W64" s="102"/>
    </row>
    <row r="65" spans="3:23" ht="15">
      <c r="C65" s="122"/>
      <c r="D65" s="122"/>
      <c r="E65" s="114"/>
      <c r="F65" s="114"/>
      <c r="G65" s="114"/>
      <c r="H65" s="114"/>
      <c r="W65" s="102"/>
    </row>
    <row r="66" spans="3:23" ht="15.75" thickBot="1">
      <c r="C66" s="122"/>
      <c r="D66" s="122"/>
      <c r="E66" s="114"/>
      <c r="F66" s="124"/>
      <c r="G66" s="124"/>
      <c r="H66" s="114"/>
      <c r="T66" s="106"/>
      <c r="U66" s="106"/>
      <c r="V66" s="106"/>
      <c r="W66" s="102"/>
    </row>
    <row r="67" spans="3:23" ht="15.75" thickBot="1">
      <c r="C67" s="119" t="s">
        <v>121</v>
      </c>
      <c r="D67" s="120"/>
      <c r="E67" s="117"/>
      <c r="F67" s="148" t="s">
        <v>36</v>
      </c>
      <c r="G67" s="149"/>
      <c r="H67" s="121" t="str">
        <f>CONCATENATE(T67,"h")</f>
        <v>27h</v>
      </c>
      <c r="K67" s="102"/>
      <c r="T67" s="150" t="str">
        <f>DEC2HEX((C27/(U43+1)-1)*D31)</f>
        <v>27</v>
      </c>
      <c r="U67" s="151"/>
      <c r="V67" s="100" t="s">
        <v>26</v>
      </c>
      <c r="W67" s="102"/>
    </row>
    <row r="68" spans="3:23" ht="15.75" thickBot="1">
      <c r="C68" s="119" t="s">
        <v>122</v>
      </c>
      <c r="D68" s="120"/>
      <c r="E68" s="117"/>
      <c r="F68" s="148" t="s">
        <v>37</v>
      </c>
      <c r="G68" s="149"/>
      <c r="H68" s="121" t="str">
        <f>CONCATENATE(T68,"h")</f>
        <v>2Dh</v>
      </c>
      <c r="K68" s="102"/>
      <c r="T68" s="163" t="str">
        <f>DEC2HEX((C27/(U43+1)+5)*D31)</f>
        <v>2D</v>
      </c>
      <c r="U68" s="164"/>
      <c r="V68" s="100" t="s">
        <v>26</v>
      </c>
      <c r="W68" s="102"/>
    </row>
    <row r="69" spans="3:26" ht="15.75" thickBot="1">
      <c r="C69" s="119" t="s">
        <v>101</v>
      </c>
      <c r="D69" s="120"/>
      <c r="E69" s="117"/>
      <c r="F69" s="148" t="s">
        <v>38</v>
      </c>
      <c r="G69" s="149"/>
      <c r="H69" s="121" t="str">
        <f>CONCATENATE(T69,"h")</f>
        <v>28h</v>
      </c>
      <c r="K69" s="102"/>
      <c r="T69" s="150" t="str">
        <f>DEC2HEX((C27/(U43+1))*D31)</f>
        <v>28</v>
      </c>
      <c r="U69" s="151"/>
      <c r="V69" s="100" t="s">
        <v>26</v>
      </c>
      <c r="W69" s="102"/>
      <c r="Y69" s="39" t="s">
        <v>34</v>
      </c>
      <c r="Z69" s="39">
        <f>C25/C28</f>
        <v>1.1333333333333333</v>
      </c>
    </row>
    <row r="70" spans="3:23" ht="15.75" thickBot="1">
      <c r="C70" s="119" t="s">
        <v>123</v>
      </c>
      <c r="D70" s="120"/>
      <c r="E70" s="117"/>
      <c r="F70" s="158" t="s">
        <v>14</v>
      </c>
      <c r="G70" s="159"/>
      <c r="H70" s="121" t="str">
        <f>CONCATENATE(T70,"h")</f>
        <v>00h</v>
      </c>
      <c r="K70" s="105"/>
      <c r="T70" s="160" t="str">
        <f>RIGHT(DEC2HEX(INT(D31/2),4),2)</f>
        <v>00</v>
      </c>
      <c r="U70" s="161"/>
      <c r="V70" s="100" t="s">
        <v>26</v>
      </c>
      <c r="W70" s="102"/>
    </row>
    <row r="71" spans="3:23" ht="15.75" thickBot="1">
      <c r="C71" s="122"/>
      <c r="D71" s="122"/>
      <c r="E71" s="114"/>
      <c r="F71" s="114"/>
      <c r="G71" s="114"/>
      <c r="H71" s="114"/>
      <c r="K71" s="100"/>
      <c r="V71" s="100"/>
      <c r="W71" s="100"/>
    </row>
    <row r="72" spans="3:23" ht="15.75" thickBot="1">
      <c r="C72" s="119" t="s">
        <v>124</v>
      </c>
      <c r="D72" s="120"/>
      <c r="E72" s="117"/>
      <c r="F72" s="143" t="s">
        <v>25</v>
      </c>
      <c r="G72" s="146"/>
      <c r="H72" s="121" t="str">
        <f>CONCATENATE(T72,U72,"h")</f>
        <v>73h</v>
      </c>
      <c r="K72" s="106"/>
      <c r="T72" s="108" t="str">
        <f>DEC2HEX(P33-1)</f>
        <v>7</v>
      </c>
      <c r="U72" s="109" t="str">
        <f>DEC2HEX(P27-1)</f>
        <v>3</v>
      </c>
      <c r="V72" s="100" t="s">
        <v>26</v>
      </c>
      <c r="W72" s="100"/>
    </row>
    <row r="73" spans="3:23" ht="15.75" thickBot="1">
      <c r="C73" s="119" t="s">
        <v>125</v>
      </c>
      <c r="D73" s="120"/>
      <c r="E73" s="117"/>
      <c r="F73" s="143" t="s">
        <v>27</v>
      </c>
      <c r="G73" s="146"/>
      <c r="H73" s="121" t="str">
        <f>CONCATENATE(T73,U73,"h")</f>
        <v>9Bh</v>
      </c>
      <c r="K73" s="106"/>
      <c r="T73" s="108" t="str">
        <f>DEC2HEX(Z28)</f>
        <v>9</v>
      </c>
      <c r="U73" s="109" t="str">
        <f>DEC2HEX(P29-1)</f>
        <v>B</v>
      </c>
      <c r="V73" s="100" t="s">
        <v>26</v>
      </c>
      <c r="W73" s="107"/>
    </row>
    <row r="74" spans="3:23" ht="15.75" thickBot="1">
      <c r="C74" s="119" t="s">
        <v>126</v>
      </c>
      <c r="D74" s="120"/>
      <c r="E74" s="117"/>
      <c r="F74" s="143" t="s">
        <v>29</v>
      </c>
      <c r="G74" s="146"/>
      <c r="H74" s="121" t="str">
        <f>CONCATENATE(T74,U74,"h")</f>
        <v>22h</v>
      </c>
      <c r="K74" s="106"/>
      <c r="T74" s="108" t="str">
        <f>DEC2HEX(Z46)</f>
        <v>2</v>
      </c>
      <c r="U74" s="109" t="str">
        <f>DEC2HEX(Z32)</f>
        <v>2</v>
      </c>
      <c r="V74" s="100" t="s">
        <v>26</v>
      </c>
      <c r="W74" s="107"/>
    </row>
    <row r="75" spans="3:23" ht="15.75" thickBot="1">
      <c r="C75" s="119" t="s">
        <v>127</v>
      </c>
      <c r="D75" s="120"/>
      <c r="E75" s="117"/>
      <c r="F75" s="143" t="s">
        <v>35</v>
      </c>
      <c r="G75" s="146"/>
      <c r="H75" s="121" t="str">
        <f aca="true" t="shared" si="1" ref="H75:H95">CONCATENATE(T75,"h")</f>
        <v>35h</v>
      </c>
      <c r="K75" s="102"/>
      <c r="T75" s="167">
        <v>35</v>
      </c>
      <c r="U75" s="167"/>
      <c r="V75" s="100" t="s">
        <v>26</v>
      </c>
      <c r="W75" s="102"/>
    </row>
    <row r="76" spans="3:23" ht="15.75" thickBot="1">
      <c r="C76" s="119" t="s">
        <v>128</v>
      </c>
      <c r="D76" s="120"/>
      <c r="E76" s="117"/>
      <c r="F76" s="162" t="s">
        <v>68</v>
      </c>
      <c r="G76" s="156"/>
      <c r="H76" s="121" t="str">
        <f t="shared" si="1"/>
        <v>0Ch</v>
      </c>
      <c r="K76" s="102"/>
      <c r="T76" s="150" t="str">
        <f>RIGHT(DEC2HEX(G26-1,4),2)</f>
        <v>0C</v>
      </c>
      <c r="U76" s="151"/>
      <c r="V76" s="100" t="s">
        <v>26</v>
      </c>
      <c r="W76" s="102"/>
    </row>
    <row r="77" spans="3:23" ht="15.75" thickBot="1">
      <c r="C77" s="119" t="s">
        <v>129</v>
      </c>
      <c r="D77" s="120"/>
      <c r="E77" s="117"/>
      <c r="F77" s="146" t="s">
        <v>69</v>
      </c>
      <c r="G77" s="154"/>
      <c r="H77" s="121" t="str">
        <f t="shared" si="1"/>
        <v>02h</v>
      </c>
      <c r="K77" s="102"/>
      <c r="T77" s="168" t="str">
        <f>LEFT(DEC2HEX(G26,4),2)</f>
        <v>02</v>
      </c>
      <c r="U77" s="169"/>
      <c r="V77" s="106" t="s">
        <v>26</v>
      </c>
      <c r="W77" s="102"/>
    </row>
    <row r="78" spans="3:23" ht="15.75" thickBot="1">
      <c r="C78" s="119" t="s">
        <v>130</v>
      </c>
      <c r="D78" s="120"/>
      <c r="E78" s="117"/>
      <c r="F78" s="146" t="s">
        <v>70</v>
      </c>
      <c r="G78" s="154"/>
      <c r="H78" s="121" t="str">
        <f t="shared" si="1"/>
        <v>DFh</v>
      </c>
      <c r="K78" s="102"/>
      <c r="T78" s="165" t="str">
        <f>RIGHT(DEC2HEX(C24-1,4),2)</f>
        <v>DF</v>
      </c>
      <c r="U78" s="166"/>
      <c r="V78" s="100" t="s">
        <v>26</v>
      </c>
      <c r="W78" s="102"/>
    </row>
    <row r="79" spans="3:23" ht="15.75" thickBot="1">
      <c r="C79" s="119" t="s">
        <v>131</v>
      </c>
      <c r="D79" s="120"/>
      <c r="E79" s="117"/>
      <c r="F79" s="146" t="s">
        <v>71</v>
      </c>
      <c r="G79" s="154"/>
      <c r="H79" s="121" t="str">
        <f t="shared" si="1"/>
        <v>01h</v>
      </c>
      <c r="K79" s="102"/>
      <c r="T79" s="168" t="str">
        <f>LEFT(DEC2HEX(C24,4),2)</f>
        <v>01</v>
      </c>
      <c r="U79" s="169"/>
      <c r="V79" s="106" t="s">
        <v>26</v>
      </c>
      <c r="W79" s="102"/>
    </row>
    <row r="80" spans="3:23" ht="15.75" thickBot="1">
      <c r="C80" s="125" t="s">
        <v>132</v>
      </c>
      <c r="D80" s="120"/>
      <c r="E80" s="117"/>
      <c r="F80" s="146" t="s">
        <v>73</v>
      </c>
      <c r="G80" s="154"/>
      <c r="H80" s="121" t="str">
        <f t="shared" si="1"/>
        <v>0Eh</v>
      </c>
      <c r="I80" s="110" t="s">
        <v>212</v>
      </c>
      <c r="T80" s="170" t="str">
        <f>RIGHT(DEC2HEX(G24+G25,4),2)</f>
        <v>0E</v>
      </c>
      <c r="U80" s="171"/>
      <c r="V80" s="100" t="s">
        <v>26</v>
      </c>
      <c r="W80" s="102"/>
    </row>
    <row r="81" spans="3:23" ht="15.75" thickBot="1">
      <c r="C81" s="125" t="s">
        <v>133</v>
      </c>
      <c r="D81" s="120"/>
      <c r="E81" s="117"/>
      <c r="F81" s="146" t="s">
        <v>72</v>
      </c>
      <c r="G81" s="154"/>
      <c r="H81" s="121" t="str">
        <f t="shared" si="1"/>
        <v>00h</v>
      </c>
      <c r="K81" s="110"/>
      <c r="T81" s="170" t="str">
        <f>LEFT(DEC2HEX(G24+G25+3,4),2)</f>
        <v>00</v>
      </c>
      <c r="U81" s="171"/>
      <c r="V81" s="100" t="s">
        <v>26</v>
      </c>
      <c r="W81" s="102"/>
    </row>
    <row r="82" spans="3:23" ht="15.75" thickBot="1">
      <c r="C82" s="119" t="s">
        <v>134</v>
      </c>
      <c r="D82" s="120"/>
      <c r="E82" s="117"/>
      <c r="F82" s="146" t="s">
        <v>75</v>
      </c>
      <c r="G82" s="154"/>
      <c r="H82" s="121" t="str">
        <f t="shared" si="1"/>
        <v>1Dh</v>
      </c>
      <c r="K82" s="102"/>
      <c r="T82" s="170" t="str">
        <f>RIGHT(DEC2HEX(G30-1,4),2)</f>
        <v>1D</v>
      </c>
      <c r="U82" s="171"/>
      <c r="V82" s="100" t="s">
        <v>26</v>
      </c>
      <c r="W82" s="102"/>
    </row>
    <row r="83" spans="3:23" ht="15.75" thickBot="1">
      <c r="C83" s="119" t="s">
        <v>135</v>
      </c>
      <c r="D83" s="120"/>
      <c r="E83" s="117"/>
      <c r="F83" s="146" t="s">
        <v>74</v>
      </c>
      <c r="G83" s="154"/>
      <c r="H83" s="121" t="str">
        <f t="shared" si="1"/>
        <v>01h</v>
      </c>
      <c r="K83" s="102"/>
      <c r="T83" s="170" t="str">
        <f>LEFT(DEC2HEX(G30-1,4),2)</f>
        <v>01</v>
      </c>
      <c r="U83" s="171"/>
      <c r="V83" s="100" t="s">
        <v>26</v>
      </c>
      <c r="W83" s="100"/>
    </row>
    <row r="84" spans="3:23" ht="15.75" thickBot="1">
      <c r="C84" s="119" t="s">
        <v>136</v>
      </c>
      <c r="D84" s="120"/>
      <c r="E84" s="117"/>
      <c r="F84" s="143" t="s">
        <v>76</v>
      </c>
      <c r="G84" s="146"/>
      <c r="H84" s="121" t="str">
        <f t="shared" si="1"/>
        <v>0Fh</v>
      </c>
      <c r="K84" s="102"/>
      <c r="T84" s="170" t="str">
        <f>RIGHT(DEC2HEX(C25-1,4),2)</f>
        <v>0F</v>
      </c>
      <c r="U84" s="171"/>
      <c r="V84" s="100" t="s">
        <v>26</v>
      </c>
      <c r="W84" s="107"/>
    </row>
    <row r="85" spans="1:23" ht="15.75" thickBot="1">
      <c r="A85" s="100"/>
      <c r="B85" s="100"/>
      <c r="C85" s="119" t="s">
        <v>137</v>
      </c>
      <c r="D85" s="126"/>
      <c r="E85" s="117"/>
      <c r="F85" s="146" t="s">
        <v>77</v>
      </c>
      <c r="G85" s="154"/>
      <c r="H85" s="121" t="str">
        <f t="shared" si="1"/>
        <v>01h</v>
      </c>
      <c r="K85" s="102"/>
      <c r="T85" s="170" t="str">
        <f>LEFT(DEC2HEX(C25-1,4),2)</f>
        <v>01</v>
      </c>
      <c r="U85" s="171"/>
      <c r="V85" s="100" t="s">
        <v>26</v>
      </c>
      <c r="W85" s="107"/>
    </row>
    <row r="86" spans="1:23" ht="15.75" thickBot="1">
      <c r="A86" s="100"/>
      <c r="B86" s="100"/>
      <c r="C86" s="127" t="s">
        <v>138</v>
      </c>
      <c r="D86" s="128"/>
      <c r="E86" s="117"/>
      <c r="F86" s="143" t="s">
        <v>79</v>
      </c>
      <c r="G86" s="146"/>
      <c r="H86" s="121" t="str">
        <f t="shared" si="1"/>
        <v>0Ah</v>
      </c>
      <c r="I86" s="110" t="s">
        <v>66</v>
      </c>
      <c r="T86" s="170" t="str">
        <f>RIGHT(DEC2HEX((G28+G29-2),4),2)</f>
        <v>0A</v>
      </c>
      <c r="U86" s="171"/>
      <c r="V86" s="100" t="s">
        <v>26</v>
      </c>
      <c r="W86" s="102"/>
    </row>
    <row r="87" spans="1:23" ht="15.75" thickBot="1">
      <c r="A87" s="100"/>
      <c r="B87" s="100"/>
      <c r="C87" s="127" t="s">
        <v>139</v>
      </c>
      <c r="D87" s="128"/>
      <c r="E87" s="117"/>
      <c r="F87" s="143" t="s">
        <v>78</v>
      </c>
      <c r="G87" s="146"/>
      <c r="H87" s="121" t="str">
        <f t="shared" si="1"/>
        <v>00h</v>
      </c>
      <c r="K87" s="110"/>
      <c r="T87" s="170" t="str">
        <f>LEFT(DEC2HEX((G28+G29-2),4),2)</f>
        <v>00</v>
      </c>
      <c r="U87" s="171"/>
      <c r="V87" s="100" t="s">
        <v>26</v>
      </c>
      <c r="W87" s="102"/>
    </row>
    <row r="88" spans="1:23" ht="15.75" thickBot="1">
      <c r="A88" s="100"/>
      <c r="B88" s="100"/>
      <c r="C88" s="127" t="s">
        <v>140</v>
      </c>
      <c r="D88" s="128"/>
      <c r="E88" s="117"/>
      <c r="F88" s="143" t="s">
        <v>30</v>
      </c>
      <c r="G88" s="146"/>
      <c r="H88" s="121" t="str">
        <f t="shared" si="1"/>
        <v>0Ah</v>
      </c>
      <c r="K88" s="102"/>
      <c r="T88" s="170" t="str">
        <f>RIGHT(DEC2HEX(G31,4),2)</f>
        <v>0A</v>
      </c>
      <c r="U88" s="171"/>
      <c r="V88" s="100" t="s">
        <v>26</v>
      </c>
      <c r="W88" s="102"/>
    </row>
    <row r="89" spans="1:23" ht="15.75" thickBot="1">
      <c r="A89" s="100"/>
      <c r="B89" s="100"/>
      <c r="C89" s="129" t="s">
        <v>141</v>
      </c>
      <c r="D89" s="130"/>
      <c r="E89" s="117"/>
      <c r="F89" s="143" t="s">
        <v>31</v>
      </c>
      <c r="G89" s="146"/>
      <c r="H89" s="121" t="str">
        <f t="shared" si="1"/>
        <v>29h</v>
      </c>
      <c r="K89" s="102"/>
      <c r="T89" s="168" t="str">
        <f>DEC2HEX(G27)</f>
        <v>29</v>
      </c>
      <c r="U89" s="169"/>
      <c r="V89" s="100" t="s">
        <v>26</v>
      </c>
      <c r="W89" s="102"/>
    </row>
    <row r="90" spans="1:23" ht="15">
      <c r="A90" s="100"/>
      <c r="B90" s="100"/>
      <c r="C90" s="129" t="s">
        <v>142</v>
      </c>
      <c r="D90" s="130"/>
      <c r="E90" s="117"/>
      <c r="F90" s="143" t="s">
        <v>84</v>
      </c>
      <c r="G90" s="146"/>
      <c r="H90" s="121" t="str">
        <f t="shared" si="1"/>
        <v>00h</v>
      </c>
      <c r="K90" s="102"/>
      <c r="T90" s="144" t="s">
        <v>182</v>
      </c>
      <c r="U90" s="145"/>
      <c r="V90" s="100" t="s">
        <v>26</v>
      </c>
      <c r="W90" s="102"/>
    </row>
    <row r="91" spans="1:23" ht="15.75" thickBot="1">
      <c r="A91" s="100"/>
      <c r="B91" s="100"/>
      <c r="C91" s="129" t="s">
        <v>143</v>
      </c>
      <c r="D91" s="130"/>
      <c r="E91" s="117"/>
      <c r="F91" s="143" t="s">
        <v>85</v>
      </c>
      <c r="G91" s="146"/>
      <c r="H91" s="121" t="str">
        <f t="shared" si="1"/>
        <v>00h</v>
      </c>
      <c r="K91" s="102"/>
      <c r="T91" s="144" t="s">
        <v>182</v>
      </c>
      <c r="U91" s="145"/>
      <c r="V91" s="106" t="s">
        <v>26</v>
      </c>
      <c r="W91" s="102"/>
    </row>
    <row r="92" spans="1:23" ht="15.75" thickBot="1">
      <c r="A92" s="100"/>
      <c r="B92" s="100"/>
      <c r="C92" s="129" t="s">
        <v>144</v>
      </c>
      <c r="D92" s="130"/>
      <c r="E92" s="117"/>
      <c r="F92" s="143" t="s">
        <v>81</v>
      </c>
      <c r="G92" s="146"/>
      <c r="H92" s="121" t="str">
        <f t="shared" si="1"/>
        <v>AAh</v>
      </c>
      <c r="K92" s="102"/>
      <c r="T92" s="168" t="str">
        <f>RIGHT(DEC2HEX(1024*1/(C24/C27),4),2)</f>
        <v>AA</v>
      </c>
      <c r="U92" s="169"/>
      <c r="V92" s="100" t="s">
        <v>26</v>
      </c>
      <c r="W92" s="102"/>
    </row>
    <row r="93" spans="1:23" ht="15.75" thickBot="1">
      <c r="A93" s="100"/>
      <c r="B93" s="100"/>
      <c r="C93" s="129" t="s">
        <v>145</v>
      </c>
      <c r="D93" s="130"/>
      <c r="E93" s="117"/>
      <c r="F93" s="143" t="s">
        <v>80</v>
      </c>
      <c r="G93" s="146"/>
      <c r="H93" s="121" t="str">
        <f t="shared" si="1"/>
        <v>02h</v>
      </c>
      <c r="K93" s="102"/>
      <c r="T93" s="168" t="str">
        <f>LEFT(DEC2HEX(1024*1/(C24/C27),4),2)</f>
        <v>02</v>
      </c>
      <c r="U93" s="169"/>
      <c r="V93" s="106" t="s">
        <v>26</v>
      </c>
      <c r="W93" s="102"/>
    </row>
    <row r="94" spans="1:23" ht="15.75" thickBot="1">
      <c r="A94" s="100"/>
      <c r="B94" s="100"/>
      <c r="C94" s="129" t="s">
        <v>146</v>
      </c>
      <c r="D94" s="130"/>
      <c r="E94" s="117"/>
      <c r="F94" s="143" t="s">
        <v>82</v>
      </c>
      <c r="G94" s="146"/>
      <c r="H94" s="121" t="str">
        <f t="shared" si="1"/>
        <v>87h</v>
      </c>
      <c r="K94" s="102"/>
      <c r="T94" s="174" t="str">
        <f>RIGHT(DEC2HEX(1024*1/(C25/C28),4),2)</f>
        <v>87</v>
      </c>
      <c r="U94" s="175"/>
      <c r="V94" s="100" t="s">
        <v>26</v>
      </c>
      <c r="W94" s="100"/>
    </row>
    <row r="95" spans="1:23" ht="15.75" thickBot="1">
      <c r="A95" s="100"/>
      <c r="B95" s="100"/>
      <c r="C95" s="129" t="s">
        <v>147</v>
      </c>
      <c r="D95" s="128"/>
      <c r="E95" s="117"/>
      <c r="F95" s="143" t="s">
        <v>83</v>
      </c>
      <c r="G95" s="146"/>
      <c r="H95" s="121" t="str">
        <f t="shared" si="1"/>
        <v>03h</v>
      </c>
      <c r="K95" s="102"/>
      <c r="T95" s="174" t="str">
        <f>LEFT(DEC2HEX(1024*1/(C25/C28),4),2)</f>
        <v>03</v>
      </c>
      <c r="U95" s="175"/>
      <c r="V95" s="106" t="s">
        <v>26</v>
      </c>
      <c r="W95" s="100"/>
    </row>
    <row r="96" spans="1:22" ht="15">
      <c r="A96" s="100"/>
      <c r="B96" s="100"/>
      <c r="C96" s="131"/>
      <c r="D96" s="132"/>
      <c r="E96" s="114"/>
      <c r="F96" s="114"/>
      <c r="G96" s="114"/>
      <c r="H96" s="114"/>
      <c r="K96" s="100"/>
      <c r="V96" s="100"/>
    </row>
    <row r="97" spans="1:22" ht="15">
      <c r="A97" s="100"/>
      <c r="B97" s="100"/>
      <c r="C97" s="131"/>
      <c r="D97" s="131"/>
      <c r="E97" s="114"/>
      <c r="F97" s="122" t="s">
        <v>148</v>
      </c>
      <c r="G97" s="114"/>
      <c r="H97" s="114"/>
      <c r="K97" s="100"/>
      <c r="V97" s="111"/>
    </row>
    <row r="98" spans="1:22" ht="15.75" thickBot="1">
      <c r="A98" s="100"/>
      <c r="B98" s="100"/>
      <c r="C98" s="131"/>
      <c r="D98" s="131"/>
      <c r="E98" s="114"/>
      <c r="F98" s="114"/>
      <c r="G98" s="114"/>
      <c r="H98" s="114"/>
      <c r="K98" s="100"/>
      <c r="V98" s="111"/>
    </row>
    <row r="99" spans="1:22" ht="15.75" thickBot="1">
      <c r="A99" s="100"/>
      <c r="C99" s="133" t="s">
        <v>149</v>
      </c>
      <c r="D99" s="133"/>
      <c r="E99" s="134"/>
      <c r="F99" s="172" t="s">
        <v>65</v>
      </c>
      <c r="G99" s="172"/>
      <c r="H99" s="121" t="str">
        <f>CONCATENATE(T99,"h")</f>
        <v>01h</v>
      </c>
      <c r="K99" s="111"/>
      <c r="T99" s="173" t="s">
        <v>185</v>
      </c>
      <c r="U99" s="151"/>
      <c r="V99" s="111" t="s">
        <v>26</v>
      </c>
    </row>
    <row r="100" spans="1:11" ht="14.25">
      <c r="A100" s="100"/>
      <c r="C100" s="112"/>
      <c r="D100" s="112"/>
      <c r="F100" s="177"/>
      <c r="G100" s="177"/>
      <c r="H100" s="106"/>
      <c r="I100" s="106"/>
      <c r="J100" s="106"/>
      <c r="K100" s="111"/>
    </row>
    <row r="101" ht="14.25">
      <c r="K101" s="111"/>
    </row>
    <row r="103" spans="3:10" ht="14.25">
      <c r="C103" s="176"/>
      <c r="D103" s="178"/>
      <c r="F103" s="177"/>
      <c r="G103" s="177"/>
      <c r="H103" s="106"/>
      <c r="I103" s="106"/>
      <c r="J103" s="106"/>
    </row>
    <row r="104" spans="3:10" ht="14.25">
      <c r="C104" s="176"/>
      <c r="D104" s="178"/>
      <c r="F104" s="106"/>
      <c r="G104" s="106"/>
      <c r="H104" s="106"/>
      <c r="I104" s="106"/>
      <c r="J104" s="106"/>
    </row>
    <row r="105" spans="3:10" ht="14.25">
      <c r="C105" s="176"/>
      <c r="D105" s="176"/>
      <c r="F105" s="106"/>
      <c r="G105" s="106"/>
      <c r="H105" s="106"/>
      <c r="I105" s="106"/>
      <c r="J105" s="106"/>
    </row>
    <row r="106" spans="3:4" ht="14.25">
      <c r="C106" s="176"/>
      <c r="D106" s="176"/>
    </row>
    <row r="107" spans="3:4" ht="14.25">
      <c r="C107" s="176"/>
      <c r="D107" s="176"/>
    </row>
    <row r="108" spans="3:4" ht="14.25">
      <c r="C108" s="176"/>
      <c r="D108" s="176"/>
    </row>
    <row r="109" spans="3:4" ht="14.25">
      <c r="C109" s="176"/>
      <c r="D109" s="176"/>
    </row>
    <row r="110" spans="3:4" ht="14.25">
      <c r="C110" s="176"/>
      <c r="D110" s="176"/>
    </row>
  </sheetData>
  <sheetProtection password="DBC7" sheet="1" objects="1" scenarios="1" selectLockedCells="1"/>
  <mergeCells count="118">
    <mergeCell ref="C107:C108"/>
    <mergeCell ref="D107:D108"/>
    <mergeCell ref="C109:C110"/>
    <mergeCell ref="D109:D110"/>
    <mergeCell ref="F100:G100"/>
    <mergeCell ref="C103:C104"/>
    <mergeCell ref="D103:D104"/>
    <mergeCell ref="F103:G103"/>
    <mergeCell ref="C105:C106"/>
    <mergeCell ref="D105:D106"/>
    <mergeCell ref="F92:G92"/>
    <mergeCell ref="T92:U92"/>
    <mergeCell ref="F99:G99"/>
    <mergeCell ref="T99:U99"/>
    <mergeCell ref="F93:G93"/>
    <mergeCell ref="T93:U93"/>
    <mergeCell ref="F94:G94"/>
    <mergeCell ref="T94:U94"/>
    <mergeCell ref="F95:G95"/>
    <mergeCell ref="T95:U95"/>
    <mergeCell ref="F83:G83"/>
    <mergeCell ref="T83:U83"/>
    <mergeCell ref="F90:G90"/>
    <mergeCell ref="T90:U90"/>
    <mergeCell ref="F91:G91"/>
    <mergeCell ref="T91:U91"/>
    <mergeCell ref="F62:G62"/>
    <mergeCell ref="T62:U62"/>
    <mergeCell ref="F87:G87"/>
    <mergeCell ref="T87:U87"/>
    <mergeCell ref="F88:G88"/>
    <mergeCell ref="T88:U88"/>
    <mergeCell ref="F64:G64"/>
    <mergeCell ref="T64:U64"/>
    <mergeCell ref="F85:G85"/>
    <mergeCell ref="T85:U85"/>
    <mergeCell ref="F82:G82"/>
    <mergeCell ref="T82:U82"/>
    <mergeCell ref="F81:G81"/>
    <mergeCell ref="T81:U81"/>
    <mergeCell ref="F89:G89"/>
    <mergeCell ref="T89:U89"/>
    <mergeCell ref="F86:G86"/>
    <mergeCell ref="T86:U86"/>
    <mergeCell ref="F84:G84"/>
    <mergeCell ref="T84:U84"/>
    <mergeCell ref="F80:G80"/>
    <mergeCell ref="T80:U80"/>
    <mergeCell ref="F60:G60"/>
    <mergeCell ref="T60:U60"/>
    <mergeCell ref="F79:G79"/>
    <mergeCell ref="T79:U79"/>
    <mergeCell ref="F63:G63"/>
    <mergeCell ref="T63:U63"/>
    <mergeCell ref="F61:G61"/>
    <mergeCell ref="T61:U61"/>
    <mergeCell ref="T57:U57"/>
    <mergeCell ref="F78:G78"/>
    <mergeCell ref="T78:U78"/>
    <mergeCell ref="F58:G58"/>
    <mergeCell ref="T58:U58"/>
    <mergeCell ref="T75:U75"/>
    <mergeCell ref="F77:G77"/>
    <mergeCell ref="T77:U77"/>
    <mergeCell ref="F59:G59"/>
    <mergeCell ref="T59:U59"/>
    <mergeCell ref="F55:G55"/>
    <mergeCell ref="T55:U55"/>
    <mergeCell ref="F76:G76"/>
    <mergeCell ref="T76:U76"/>
    <mergeCell ref="F75:G75"/>
    <mergeCell ref="F56:G56"/>
    <mergeCell ref="T56:U56"/>
    <mergeCell ref="F74:G74"/>
    <mergeCell ref="T68:U68"/>
    <mergeCell ref="F57:G57"/>
    <mergeCell ref="F50:G50"/>
    <mergeCell ref="T50:U50"/>
    <mergeCell ref="F51:G51"/>
    <mergeCell ref="T51:U51"/>
    <mergeCell ref="F72:G72"/>
    <mergeCell ref="F54:G54"/>
    <mergeCell ref="T54:U54"/>
    <mergeCell ref="F69:G69"/>
    <mergeCell ref="T69:U69"/>
    <mergeCell ref="F68:G68"/>
    <mergeCell ref="T48:U48"/>
    <mergeCell ref="F73:G73"/>
    <mergeCell ref="F49:G49"/>
    <mergeCell ref="T49:U49"/>
    <mergeCell ref="F70:G70"/>
    <mergeCell ref="T70:U70"/>
    <mergeCell ref="F52:G52"/>
    <mergeCell ref="T52:U52"/>
    <mergeCell ref="F53:G53"/>
    <mergeCell ref="T53:U53"/>
    <mergeCell ref="F45:G45"/>
    <mergeCell ref="T45:U45"/>
    <mergeCell ref="F46:G46"/>
    <mergeCell ref="T46:U46"/>
    <mergeCell ref="F47:G47"/>
    <mergeCell ref="T47:U47"/>
    <mergeCell ref="F40:G40"/>
    <mergeCell ref="T40:U40"/>
    <mergeCell ref="F42:G42"/>
    <mergeCell ref="T42:U42"/>
    <mergeCell ref="F67:G67"/>
    <mergeCell ref="T67:U67"/>
    <mergeCell ref="F43:G43"/>
    <mergeCell ref="F44:G44"/>
    <mergeCell ref="T44:U44"/>
    <mergeCell ref="F48:G48"/>
    <mergeCell ref="L23:N23"/>
    <mergeCell ref="L27:M27"/>
    <mergeCell ref="L29:M29"/>
    <mergeCell ref="B31:C31"/>
    <mergeCell ref="L31:M31"/>
    <mergeCell ref="L33:M33"/>
  </mergeCells>
  <printOptions/>
  <pageMargins left="0.75" right="0.75" top="1" bottom="1" header="0.512" footer="0.512"/>
  <pageSetup horizontalDpi="300" verticalDpi="300" orientation="portrait" paperSize="9" r:id="rId2"/>
  <ignoredErrors>
    <ignoredError sqref="H43" formula="1"/>
    <ignoredError sqref="Q31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6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3.5"/>
  <cols>
    <col min="1" max="1" width="3.125" style="0" customWidth="1"/>
    <col min="12" max="12" width="18.125" style="0" customWidth="1"/>
  </cols>
  <sheetData>
    <row r="2" ht="14.25">
      <c r="B2" s="15" t="s">
        <v>191</v>
      </c>
    </row>
    <row r="3" ht="14.25">
      <c r="B3" s="15" t="s">
        <v>189</v>
      </c>
    </row>
    <row r="4" ht="14.25">
      <c r="B4" s="15" t="s">
        <v>190</v>
      </c>
    </row>
    <row r="8" spans="2:4" ht="14.25">
      <c r="B8" s="15"/>
      <c r="C8" s="15"/>
      <c r="D8" s="15"/>
    </row>
    <row r="15" ht="14.25" thickBot="1"/>
    <row r="16" spans="12:14" ht="15.75" thickBot="1">
      <c r="L16" s="17" t="s">
        <v>155</v>
      </c>
      <c r="M16" s="18">
        <v>9</v>
      </c>
      <c r="N16" s="26" t="s">
        <v>156</v>
      </c>
    </row>
    <row r="17" spans="12:14" ht="15" thickBot="1">
      <c r="L17" s="19" t="s">
        <v>6</v>
      </c>
      <c r="M17" s="18">
        <v>2</v>
      </c>
      <c r="N17" s="27" t="s">
        <v>158</v>
      </c>
    </row>
    <row r="18" spans="12:14" ht="15" thickBot="1">
      <c r="L18" s="20" t="s">
        <v>5</v>
      </c>
      <c r="M18" s="18">
        <v>2</v>
      </c>
      <c r="N18" s="28" t="s">
        <v>158</v>
      </c>
    </row>
    <row r="19" spans="12:14" ht="15" thickBot="1">
      <c r="L19" s="20" t="s">
        <v>13</v>
      </c>
      <c r="M19" s="18">
        <v>525</v>
      </c>
      <c r="N19" s="28" t="s">
        <v>158</v>
      </c>
    </row>
    <row r="20" spans="12:14" ht="15" thickBot="1">
      <c r="L20" s="21" t="s">
        <v>32</v>
      </c>
      <c r="M20" s="18">
        <v>41</v>
      </c>
      <c r="N20" s="29" t="s">
        <v>158</v>
      </c>
    </row>
    <row r="21" spans="12:14" ht="15" thickBot="1">
      <c r="L21" s="19" t="s">
        <v>7</v>
      </c>
      <c r="M21" s="18">
        <v>2</v>
      </c>
      <c r="N21" s="27" t="s">
        <v>163</v>
      </c>
    </row>
    <row r="22" spans="12:14" ht="15" thickBot="1">
      <c r="L22" s="20" t="s">
        <v>8</v>
      </c>
      <c r="M22" s="18">
        <v>2</v>
      </c>
      <c r="N22" s="28" t="s">
        <v>163</v>
      </c>
    </row>
    <row r="23" spans="12:14" ht="15" thickBot="1">
      <c r="L23" s="20" t="s">
        <v>11</v>
      </c>
      <c r="M23" s="18">
        <v>286</v>
      </c>
      <c r="N23" s="28" t="s">
        <v>163</v>
      </c>
    </row>
    <row r="24" spans="12:14" ht="15" thickBot="1">
      <c r="L24" s="22" t="s">
        <v>33</v>
      </c>
      <c r="M24" s="18">
        <v>10</v>
      </c>
      <c r="N24" s="28" t="s">
        <v>163</v>
      </c>
    </row>
    <row r="25" spans="12:14" ht="15" thickBot="1">
      <c r="L25" s="23" t="s">
        <v>10</v>
      </c>
      <c r="M25" s="24">
        <f>1/(M19*M23*1/(M16*1000000))</f>
        <v>59.94005994005993</v>
      </c>
      <c r="N25" s="25" t="s">
        <v>12</v>
      </c>
    </row>
    <row r="37" ht="18">
      <c r="K37" s="16"/>
    </row>
    <row r="38" ht="18">
      <c r="K38" s="16"/>
    </row>
    <row r="40" ht="18">
      <c r="G40" s="16"/>
    </row>
    <row r="41" ht="18">
      <c r="G41" s="16"/>
    </row>
    <row r="46" ht="14.25" thickBot="1"/>
    <row r="47" spans="12:14" ht="14.25" thickBot="1">
      <c r="L47" s="9" t="s">
        <v>169</v>
      </c>
      <c r="M47" s="8">
        <v>9</v>
      </c>
      <c r="N47" s="7" t="s">
        <v>4</v>
      </c>
    </row>
    <row r="48" spans="12:14" ht="14.25" thickBot="1">
      <c r="L48" s="2" t="s">
        <v>6</v>
      </c>
      <c r="M48" s="8">
        <v>22</v>
      </c>
      <c r="N48" s="4" t="s">
        <v>9</v>
      </c>
    </row>
    <row r="49" spans="12:14" ht="14.25" thickBot="1">
      <c r="L49" s="3" t="s">
        <v>5</v>
      </c>
      <c r="M49" s="8">
        <v>23</v>
      </c>
      <c r="N49" s="5" t="s">
        <v>9</v>
      </c>
    </row>
    <row r="50" spans="12:14" ht="14.25" thickBot="1">
      <c r="L50" s="3" t="s">
        <v>13</v>
      </c>
      <c r="M50" s="8">
        <v>525</v>
      </c>
      <c r="N50" s="5" t="s">
        <v>9</v>
      </c>
    </row>
    <row r="51" spans="12:14" ht="14.25" thickBot="1">
      <c r="L51" s="10" t="s">
        <v>32</v>
      </c>
      <c r="M51" s="8">
        <v>0</v>
      </c>
      <c r="N51" s="11" t="s">
        <v>9</v>
      </c>
    </row>
    <row r="52" spans="12:14" ht="14.25" thickBot="1">
      <c r="L52" s="2" t="s">
        <v>7</v>
      </c>
      <c r="M52" s="8">
        <v>8</v>
      </c>
      <c r="N52" s="4" t="s">
        <v>92</v>
      </c>
    </row>
    <row r="53" spans="12:14" ht="14.25" thickBot="1">
      <c r="L53" s="3" t="s">
        <v>8</v>
      </c>
      <c r="M53" s="8">
        <v>8</v>
      </c>
      <c r="N53" s="5" t="s">
        <v>92</v>
      </c>
    </row>
    <row r="54" spans="12:14" ht="14.25" thickBot="1">
      <c r="L54" s="3" t="s">
        <v>11</v>
      </c>
      <c r="M54" s="8">
        <v>288</v>
      </c>
      <c r="N54" s="5" t="s">
        <v>92</v>
      </c>
    </row>
    <row r="55" spans="12:14" ht="14.25" thickBot="1">
      <c r="L55" s="12" t="s">
        <v>33</v>
      </c>
      <c r="M55" s="8">
        <v>0</v>
      </c>
      <c r="N55" s="6" t="s">
        <v>92</v>
      </c>
    </row>
    <row r="56" spans="12:14" ht="14.25" thickBot="1">
      <c r="L56" s="13" t="s">
        <v>10</v>
      </c>
      <c r="M56" s="14">
        <f>1/(M50*M54*1/(M47*1000000))</f>
        <v>59.523809523809526</v>
      </c>
      <c r="N56" s="1" t="s">
        <v>12</v>
      </c>
    </row>
  </sheetData>
  <sheetProtection password="DBC7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10"/>
  <sheetViews>
    <sheetView zoomScale="80" zoomScaleNormal="80" zoomScalePageLayoutView="0" workbookViewId="0" topLeftCell="A1">
      <selection activeCell="E2" sqref="E2"/>
    </sheetView>
  </sheetViews>
  <sheetFormatPr defaultColWidth="9.00390625" defaultRowHeight="13.5"/>
  <cols>
    <col min="1" max="1" width="3.50390625" style="188" customWidth="1"/>
    <col min="2" max="2" width="23.625" style="188" customWidth="1"/>
    <col min="3" max="3" width="14.50390625" style="188" customWidth="1"/>
    <col min="4" max="4" width="6.375" style="188" customWidth="1"/>
    <col min="5" max="5" width="21.25390625" style="188" customWidth="1"/>
    <col min="6" max="6" width="15.25390625" style="188" customWidth="1"/>
    <col min="7" max="7" width="8.75390625" style="188" customWidth="1"/>
    <col min="8" max="8" width="10.00390625" style="188" customWidth="1"/>
    <col min="9" max="9" width="8.00390625" style="188" customWidth="1"/>
    <col min="10" max="11" width="4.50390625" style="188" customWidth="1"/>
    <col min="12" max="12" width="9.75390625" style="188" customWidth="1"/>
    <col min="13" max="13" width="11.75390625" style="188" customWidth="1"/>
    <col min="14" max="14" width="5.00390625" style="188" customWidth="1"/>
    <col min="15" max="15" width="6.50390625" style="188" customWidth="1"/>
    <col min="16" max="16" width="5.375" style="188" customWidth="1"/>
    <col min="17" max="18" width="6.50390625" style="188" customWidth="1"/>
    <col min="19" max="21" width="6.50390625" style="188" hidden="1" customWidth="1"/>
    <col min="22" max="23" width="5.375" style="188" hidden="1" customWidth="1"/>
    <col min="24" max="24" width="2.875" style="188" hidden="1" customWidth="1"/>
    <col min="25" max="25" width="16.75390625" style="188" hidden="1" customWidth="1"/>
    <col min="26" max="26" width="3.50390625" style="188" hidden="1" customWidth="1"/>
    <col min="27" max="27" width="9.00390625" style="188" hidden="1" customWidth="1"/>
    <col min="28" max="28" width="4.25390625" style="188" hidden="1" customWidth="1"/>
    <col min="29" max="31" width="9.00390625" style="188" hidden="1" customWidth="1"/>
    <col min="32" max="32" width="0" style="188" hidden="1" customWidth="1"/>
    <col min="33" max="16384" width="9.00390625" style="188" customWidth="1"/>
  </cols>
  <sheetData>
    <row r="2" spans="2:5" ht="20.25">
      <c r="B2" s="187" t="s">
        <v>197</v>
      </c>
      <c r="E2" s="223" t="s">
        <v>213</v>
      </c>
    </row>
    <row r="3" spans="2:5" ht="21" thickBot="1">
      <c r="B3" s="187"/>
      <c r="E3" s="223"/>
    </row>
    <row r="4" ht="21" thickBot="1">
      <c r="B4" s="224" t="s">
        <v>179</v>
      </c>
    </row>
    <row r="5" ht="20.25">
      <c r="B5" s="225" t="s">
        <v>180</v>
      </c>
    </row>
    <row r="6" ht="18">
      <c r="B6" s="71" t="s">
        <v>181</v>
      </c>
    </row>
    <row r="7" ht="14.25" customHeight="1">
      <c r="B7" s="189"/>
    </row>
    <row r="8" ht="15.75" customHeight="1">
      <c r="B8" s="190" t="s">
        <v>214</v>
      </c>
    </row>
    <row r="9" ht="15.75" customHeight="1">
      <c r="B9" s="190" t="s">
        <v>215</v>
      </c>
    </row>
    <row r="10" ht="15.75" customHeight="1">
      <c r="B10" s="190" t="s">
        <v>216</v>
      </c>
    </row>
    <row r="11" ht="15.75" customHeight="1">
      <c r="B11" s="190" t="s">
        <v>217</v>
      </c>
    </row>
    <row r="12" ht="15.75" customHeight="1">
      <c r="B12" s="190" t="s">
        <v>219</v>
      </c>
    </row>
    <row r="13" spans="2:6" ht="15.75" customHeight="1">
      <c r="B13" s="229" t="s">
        <v>218</v>
      </c>
      <c r="C13" s="190"/>
      <c r="D13" s="190"/>
      <c r="E13" s="190"/>
      <c r="F13" s="190"/>
    </row>
    <row r="14" ht="15.75" customHeight="1">
      <c r="B14" s="190" t="s">
        <v>220</v>
      </c>
    </row>
    <row r="15" ht="15.75" customHeight="1">
      <c r="B15" s="190" t="s">
        <v>221</v>
      </c>
    </row>
    <row r="16" ht="15.75" customHeight="1">
      <c r="B16" s="190" t="s">
        <v>222</v>
      </c>
    </row>
    <row r="17" ht="15.75" customHeight="1">
      <c r="B17" s="190" t="s">
        <v>223</v>
      </c>
    </row>
    <row r="18" ht="15.75" customHeight="1">
      <c r="B18" s="190" t="s">
        <v>224</v>
      </c>
    </row>
    <row r="19" spans="2:3" ht="17.25" customHeight="1">
      <c r="B19" s="190"/>
      <c r="C19" s="191"/>
    </row>
    <row r="20" ht="15">
      <c r="C20" s="191"/>
    </row>
    <row r="22" spans="2:23" ht="15" thickBot="1">
      <c r="B22" s="230" t="s">
        <v>226</v>
      </c>
      <c r="F22" s="180" t="s">
        <v>227</v>
      </c>
      <c r="L22" s="180" t="s">
        <v>228</v>
      </c>
      <c r="Q22" s="194"/>
      <c r="R22" s="194"/>
      <c r="S22" s="194"/>
      <c r="T22" s="194"/>
      <c r="U22" s="194"/>
      <c r="V22" s="194"/>
      <c r="W22" s="194"/>
    </row>
    <row r="23" spans="2:24" ht="15.75" thickBot="1">
      <c r="B23" s="195"/>
      <c r="C23" s="196" t="s">
        <v>150</v>
      </c>
      <c r="D23" s="195"/>
      <c r="F23" s="197" t="s">
        <v>192</v>
      </c>
      <c r="G23" s="186">
        <v>9</v>
      </c>
      <c r="H23" s="201" t="s">
        <v>4</v>
      </c>
      <c r="I23" s="198" t="s">
        <v>64</v>
      </c>
      <c r="K23" s="194"/>
      <c r="L23" s="135" t="s">
        <v>2</v>
      </c>
      <c r="M23" s="135"/>
      <c r="N23" s="136"/>
      <c r="O23" s="183">
        <v>24</v>
      </c>
      <c r="P23" s="199" t="s">
        <v>4</v>
      </c>
      <c r="Q23" s="200"/>
      <c r="R23" s="200"/>
      <c r="S23" s="200"/>
      <c r="T23" s="200"/>
      <c r="U23" s="200"/>
      <c r="V23" s="200"/>
      <c r="W23" s="200"/>
      <c r="X23" s="200"/>
    </row>
    <row r="24" spans="2:23" ht="15" thickBot="1">
      <c r="B24" s="197" t="s">
        <v>67</v>
      </c>
      <c r="C24" s="33">
        <v>480</v>
      </c>
      <c r="D24" s="201" t="s">
        <v>3</v>
      </c>
      <c r="F24" s="197" t="s">
        <v>6</v>
      </c>
      <c r="G24" s="182">
        <v>7</v>
      </c>
      <c r="H24" s="201" t="s">
        <v>9</v>
      </c>
      <c r="I24" s="194"/>
      <c r="J24" s="194"/>
      <c r="K24" s="194"/>
      <c r="Q24" s="194"/>
      <c r="R24" s="194"/>
      <c r="S24" s="194"/>
      <c r="T24" s="194"/>
      <c r="U24" s="194"/>
      <c r="V24" s="194"/>
      <c r="W24" s="194"/>
    </row>
    <row r="25" spans="2:16" ht="15" thickBot="1">
      <c r="B25" s="197" t="s">
        <v>0</v>
      </c>
      <c r="C25" s="182">
        <v>272</v>
      </c>
      <c r="D25" s="201" t="s">
        <v>3</v>
      </c>
      <c r="F25" s="197" t="s">
        <v>5</v>
      </c>
      <c r="G25" s="35">
        <v>7</v>
      </c>
      <c r="H25" s="201" t="s">
        <v>9</v>
      </c>
      <c r="I25" s="194"/>
      <c r="J25" s="194"/>
      <c r="L25" s="180" t="s">
        <v>229</v>
      </c>
      <c r="M25" s="194"/>
      <c r="N25" s="194"/>
      <c r="O25" s="194"/>
      <c r="P25" s="194"/>
    </row>
    <row r="26" spans="2:16" ht="15" thickBot="1">
      <c r="B26" s="195"/>
      <c r="C26" s="85" t="s">
        <v>1</v>
      </c>
      <c r="D26" s="195"/>
      <c r="F26" s="197" t="s">
        <v>13</v>
      </c>
      <c r="G26" s="182">
        <v>525</v>
      </c>
      <c r="H26" s="201" t="s">
        <v>9</v>
      </c>
      <c r="I26" s="194"/>
      <c r="J26" s="194"/>
      <c r="L26" s="226" t="s">
        <v>193</v>
      </c>
      <c r="M26" s="86"/>
      <c r="N26" s="86"/>
      <c r="O26" s="204" t="s">
        <v>16</v>
      </c>
      <c r="P26" s="88" t="s">
        <v>15</v>
      </c>
    </row>
    <row r="27" spans="2:26" ht="15" thickBot="1">
      <c r="B27" s="197" t="s">
        <v>67</v>
      </c>
      <c r="C27" s="182">
        <v>320</v>
      </c>
      <c r="D27" s="201" t="s">
        <v>3</v>
      </c>
      <c r="E27" s="193" t="s">
        <v>234</v>
      </c>
      <c r="F27" s="203" t="s">
        <v>32</v>
      </c>
      <c r="G27" s="35">
        <v>41</v>
      </c>
      <c r="H27" s="201" t="s">
        <v>9</v>
      </c>
      <c r="I27" s="194"/>
      <c r="J27" s="194"/>
      <c r="L27" s="137">
        <f>O27/P27</f>
        <v>6</v>
      </c>
      <c r="M27" s="138"/>
      <c r="N27" s="227" t="s">
        <v>4</v>
      </c>
      <c r="O27" s="197">
        <f>O23</f>
        <v>24</v>
      </c>
      <c r="P27" s="184">
        <v>4</v>
      </c>
      <c r="Q27" s="209" t="s">
        <v>89</v>
      </c>
      <c r="R27" s="209"/>
      <c r="S27" s="209"/>
      <c r="T27" s="209"/>
      <c r="U27" s="209"/>
      <c r="V27" s="205"/>
      <c r="W27" s="205"/>
      <c r="X27" s="194"/>
      <c r="Z27" s="206"/>
    </row>
    <row r="28" spans="2:29" ht="15" thickBot="1">
      <c r="B28" s="197" t="s">
        <v>0</v>
      </c>
      <c r="C28" s="182">
        <v>240</v>
      </c>
      <c r="D28" s="201" t="s">
        <v>3</v>
      </c>
      <c r="E28" s="232" t="s">
        <v>234</v>
      </c>
      <c r="F28" s="197" t="s">
        <v>7</v>
      </c>
      <c r="G28" s="182">
        <v>2</v>
      </c>
      <c r="H28" s="201" t="s">
        <v>92</v>
      </c>
      <c r="I28" s="194"/>
      <c r="J28" s="194"/>
      <c r="L28" s="226" t="s">
        <v>194</v>
      </c>
      <c r="M28" s="86"/>
      <c r="N28" s="86"/>
      <c r="O28" s="204" t="s">
        <v>18</v>
      </c>
      <c r="P28" s="94" t="s">
        <v>17</v>
      </c>
      <c r="Q28" s="207"/>
      <c r="R28" s="207"/>
      <c r="S28" s="207"/>
      <c r="T28" s="207"/>
      <c r="U28" s="207"/>
      <c r="V28" s="207"/>
      <c r="W28" s="207"/>
      <c r="X28" s="194">
        <v>3</v>
      </c>
      <c r="Y28" s="188" t="s">
        <v>23</v>
      </c>
      <c r="Z28" s="188">
        <f>VLOOKUP(L27,AA28:AC30,3)</f>
        <v>9</v>
      </c>
      <c r="AA28" s="188">
        <v>5</v>
      </c>
      <c r="AB28" s="188" t="s">
        <v>4</v>
      </c>
      <c r="AC28" s="188">
        <v>9</v>
      </c>
    </row>
    <row r="29" spans="6:29" ht="15" thickBot="1">
      <c r="F29" s="197" t="s">
        <v>8</v>
      </c>
      <c r="G29" s="35">
        <v>10</v>
      </c>
      <c r="H29" s="201" t="s">
        <v>92</v>
      </c>
      <c r="I29" s="194"/>
      <c r="J29" s="194"/>
      <c r="L29" s="139">
        <f>O29*P29</f>
        <v>72</v>
      </c>
      <c r="M29" s="140"/>
      <c r="N29" s="227" t="s">
        <v>4</v>
      </c>
      <c r="O29" s="197">
        <f>L27</f>
        <v>6</v>
      </c>
      <c r="P29" s="184">
        <v>12</v>
      </c>
      <c r="Q29" s="209" t="s">
        <v>89</v>
      </c>
      <c r="R29" s="209"/>
      <c r="S29" s="209"/>
      <c r="T29" s="209"/>
      <c r="U29" s="209"/>
      <c r="V29" s="208"/>
      <c r="W29" s="208"/>
      <c r="X29" s="194"/>
      <c r="AA29" s="188">
        <v>20</v>
      </c>
      <c r="AB29" s="188" t="s">
        <v>4</v>
      </c>
      <c r="AC29" s="188">
        <v>7</v>
      </c>
    </row>
    <row r="30" spans="2:29" ht="15" thickBot="1">
      <c r="B30" s="179" t="s">
        <v>230</v>
      </c>
      <c r="F30" s="197" t="s">
        <v>11</v>
      </c>
      <c r="G30" s="182">
        <v>286</v>
      </c>
      <c r="H30" s="201" t="s">
        <v>92</v>
      </c>
      <c r="I30" s="194"/>
      <c r="J30" s="194"/>
      <c r="L30" s="226" t="s">
        <v>195</v>
      </c>
      <c r="M30" s="86"/>
      <c r="N30" s="86"/>
      <c r="O30" s="204" t="s">
        <v>19</v>
      </c>
      <c r="P30" s="94" t="s">
        <v>20</v>
      </c>
      <c r="Q30" s="207"/>
      <c r="R30" s="207"/>
      <c r="S30" s="207"/>
      <c r="T30" s="207"/>
      <c r="U30" s="207"/>
      <c r="V30" s="207"/>
      <c r="W30" s="207"/>
      <c r="X30" s="194">
        <v>12</v>
      </c>
      <c r="AA30" s="188">
        <v>50</v>
      </c>
      <c r="AB30" s="188" t="s">
        <v>4</v>
      </c>
      <c r="AC30" s="188">
        <v>5</v>
      </c>
    </row>
    <row r="31" spans="2:24" ht="15" thickBot="1">
      <c r="B31" s="135" t="s">
        <v>196</v>
      </c>
      <c r="C31" s="136"/>
      <c r="D31" s="182">
        <v>1</v>
      </c>
      <c r="F31" s="203" t="s">
        <v>33</v>
      </c>
      <c r="G31" s="185">
        <v>10</v>
      </c>
      <c r="H31" s="201" t="s">
        <v>92</v>
      </c>
      <c r="I31" s="194"/>
      <c r="J31" s="194"/>
      <c r="L31" s="139">
        <f>O31*P31</f>
        <v>144</v>
      </c>
      <c r="M31" s="140"/>
      <c r="N31" s="227" t="s">
        <v>4</v>
      </c>
      <c r="O31" s="197">
        <f>L29</f>
        <v>72</v>
      </c>
      <c r="P31" s="184">
        <v>2</v>
      </c>
      <c r="Q31" s="192" t="s">
        <v>91</v>
      </c>
      <c r="R31" s="192"/>
      <c r="S31" s="192"/>
      <c r="T31" s="192"/>
      <c r="U31" s="192"/>
      <c r="V31" s="208"/>
      <c r="W31" s="208"/>
      <c r="X31" s="194"/>
    </row>
    <row r="32" spans="3:29" ht="15.75" thickBot="1">
      <c r="C32" s="188" t="s">
        <v>86</v>
      </c>
      <c r="F32" s="195" t="s">
        <v>10</v>
      </c>
      <c r="G32" s="98">
        <f>1/(G26*G30*1/(G23*1000000))</f>
        <v>59.94005994005993</v>
      </c>
      <c r="H32" s="195" t="s">
        <v>12</v>
      </c>
      <c r="I32" s="194"/>
      <c r="J32" s="194"/>
      <c r="L32" s="99" t="s">
        <v>21</v>
      </c>
      <c r="M32" s="86"/>
      <c r="N32" s="86"/>
      <c r="O32" s="204" t="s">
        <v>63</v>
      </c>
      <c r="P32" s="94" t="s">
        <v>22</v>
      </c>
      <c r="Q32" s="207"/>
      <c r="R32" s="207"/>
      <c r="S32" s="207"/>
      <c r="T32" s="207"/>
      <c r="U32" s="207"/>
      <c r="V32" s="207"/>
      <c r="W32" s="207"/>
      <c r="X32" s="194">
        <v>3</v>
      </c>
      <c r="Y32" s="188" t="s">
        <v>24</v>
      </c>
      <c r="Z32" s="188">
        <f>VLOOKUP(L31,AA32:AC44,3)</f>
        <v>2</v>
      </c>
      <c r="AA32" s="188">
        <v>100</v>
      </c>
      <c r="AB32" s="188" t="s">
        <v>4</v>
      </c>
      <c r="AC32" s="188">
        <v>1</v>
      </c>
    </row>
    <row r="33" spans="3:29" ht="15" thickBot="1">
      <c r="C33" s="188" t="s">
        <v>87</v>
      </c>
      <c r="J33" s="194"/>
      <c r="L33" s="141">
        <f>O33/P33</f>
        <v>9</v>
      </c>
      <c r="M33" s="142"/>
      <c r="N33" s="227" t="s">
        <v>4</v>
      </c>
      <c r="O33" s="197">
        <f>L29</f>
        <v>72</v>
      </c>
      <c r="P33" s="184">
        <v>8</v>
      </c>
      <c r="Q33" s="209" t="s">
        <v>90</v>
      </c>
      <c r="R33" s="209"/>
      <c r="S33" s="209"/>
      <c r="T33" s="209"/>
      <c r="U33" s="209"/>
      <c r="V33" s="208"/>
      <c r="W33" s="208"/>
      <c r="X33" s="194"/>
      <c r="AA33" s="188">
        <v>110</v>
      </c>
      <c r="AB33" s="188" t="s">
        <v>4</v>
      </c>
      <c r="AC33" s="188">
        <v>2</v>
      </c>
    </row>
    <row r="34" spans="3:29" ht="14.25">
      <c r="C34" s="188" t="s">
        <v>88</v>
      </c>
      <c r="J34" s="194"/>
      <c r="Q34" s="207"/>
      <c r="R34" s="207"/>
      <c r="S34" s="207"/>
      <c r="T34" s="207"/>
      <c r="U34" s="207"/>
      <c r="V34" s="207"/>
      <c r="W34" s="207"/>
      <c r="X34" s="194">
        <v>9</v>
      </c>
      <c r="AA34" s="188">
        <v>145</v>
      </c>
      <c r="AB34" s="188" t="s">
        <v>4</v>
      </c>
      <c r="AC34" s="188">
        <v>3</v>
      </c>
    </row>
    <row r="35" spans="10:24" ht="14.25">
      <c r="J35" s="194"/>
      <c r="Q35" s="207"/>
      <c r="R35" s="207"/>
      <c r="S35" s="207"/>
      <c r="T35" s="207"/>
      <c r="U35" s="207"/>
      <c r="V35" s="207"/>
      <c r="W35" s="207"/>
      <c r="X35" s="194"/>
    </row>
    <row r="36" spans="10:24" ht="14.25">
      <c r="J36" s="194"/>
      <c r="Q36" s="207"/>
      <c r="R36" s="207"/>
      <c r="S36" s="207"/>
      <c r="T36" s="207"/>
      <c r="U36" s="207"/>
      <c r="V36" s="207"/>
      <c r="W36" s="207"/>
      <c r="X36" s="194"/>
    </row>
    <row r="37" spans="10:24" ht="14.25">
      <c r="J37" s="194"/>
      <c r="Q37" s="207"/>
      <c r="R37" s="207"/>
      <c r="S37" s="207"/>
      <c r="T37" s="207"/>
      <c r="U37" s="207"/>
      <c r="V37" s="207"/>
      <c r="W37" s="207"/>
      <c r="X37" s="194"/>
    </row>
    <row r="38" spans="3:29" ht="18.75">
      <c r="C38" s="231" t="s">
        <v>231</v>
      </c>
      <c r="D38" s="215"/>
      <c r="E38" s="215"/>
      <c r="F38" s="215"/>
      <c r="G38" s="215"/>
      <c r="H38" s="215"/>
      <c r="Q38" s="210"/>
      <c r="R38" s="210"/>
      <c r="S38" s="210"/>
      <c r="T38" s="210"/>
      <c r="U38" s="210"/>
      <c r="V38" s="210"/>
      <c r="W38" s="210"/>
      <c r="AA38" s="188">
        <v>180</v>
      </c>
      <c r="AB38" s="188" t="s">
        <v>4</v>
      </c>
      <c r="AC38" s="188">
        <v>4</v>
      </c>
    </row>
    <row r="39" spans="3:23" ht="33.75" customHeight="1">
      <c r="C39" s="115" t="s">
        <v>188</v>
      </c>
      <c r="D39" s="217"/>
      <c r="E39" s="218"/>
      <c r="F39" s="115" t="s">
        <v>187</v>
      </c>
      <c r="G39" s="218"/>
      <c r="H39" s="118" t="s">
        <v>186</v>
      </c>
      <c r="Q39" s="210"/>
      <c r="R39" s="210"/>
      <c r="S39" s="210"/>
      <c r="T39" s="101" t="s">
        <v>186</v>
      </c>
      <c r="U39" s="201"/>
      <c r="W39" s="210"/>
    </row>
    <row r="40" spans="3:29" ht="15">
      <c r="C40" s="216" t="s">
        <v>96</v>
      </c>
      <c r="D40" s="220"/>
      <c r="E40" s="218"/>
      <c r="F40" s="143" t="s">
        <v>44</v>
      </c>
      <c r="G40" s="143"/>
      <c r="H40" s="219" t="str">
        <f>CONCATENATE(T40,"h")</f>
        <v>00h</v>
      </c>
      <c r="Q40" s="210"/>
      <c r="R40" s="210"/>
      <c r="S40" s="210"/>
      <c r="T40" s="144" t="s">
        <v>182</v>
      </c>
      <c r="U40" s="145"/>
      <c r="V40" s="188" t="s">
        <v>26</v>
      </c>
      <c r="W40" s="210"/>
      <c r="AA40" s="188">
        <v>250</v>
      </c>
      <c r="AB40" s="188" t="s">
        <v>4</v>
      </c>
      <c r="AC40" s="188">
        <v>6</v>
      </c>
    </row>
    <row r="41" spans="3:29" ht="15">
      <c r="C41" s="222"/>
      <c r="D41" s="222"/>
      <c r="E41" s="215"/>
      <c r="F41" s="215"/>
      <c r="G41" s="215"/>
      <c r="H41" s="123"/>
      <c r="Q41" s="210"/>
      <c r="R41" s="210"/>
      <c r="S41" s="210"/>
      <c r="W41" s="210"/>
      <c r="AA41" s="188">
        <v>285</v>
      </c>
      <c r="AB41" s="188" t="s">
        <v>4</v>
      </c>
      <c r="AC41" s="188">
        <v>7</v>
      </c>
    </row>
    <row r="42" spans="3:29" ht="15">
      <c r="C42" s="216" t="s">
        <v>97</v>
      </c>
      <c r="D42" s="220"/>
      <c r="E42" s="218"/>
      <c r="F42" s="143" t="s">
        <v>39</v>
      </c>
      <c r="G42" s="146"/>
      <c r="H42" s="219" t="str">
        <f>CONCATENATE(T42,"h")</f>
        <v>30h</v>
      </c>
      <c r="T42" s="147">
        <v>30</v>
      </c>
      <c r="U42" s="147"/>
      <c r="V42" s="188" t="s">
        <v>26</v>
      </c>
      <c r="W42" s="211"/>
      <c r="AA42" s="188">
        <v>320</v>
      </c>
      <c r="AB42" s="188" t="s">
        <v>4</v>
      </c>
      <c r="AC42" s="188">
        <v>9</v>
      </c>
    </row>
    <row r="43" spans="3:29" ht="15">
      <c r="C43" s="216" t="s">
        <v>98</v>
      </c>
      <c r="D43" s="220"/>
      <c r="E43" s="218"/>
      <c r="F43" s="143" t="s">
        <v>40</v>
      </c>
      <c r="G43" s="146"/>
      <c r="H43" s="219" t="str">
        <f>CONCATENATE(T43,U43,"h")</f>
        <v>87h</v>
      </c>
      <c r="T43" s="103">
        <v>8</v>
      </c>
      <c r="U43" s="104">
        <v>7</v>
      </c>
      <c r="V43" s="188" t="s">
        <v>26</v>
      </c>
      <c r="W43" s="211"/>
      <c r="AA43" s="188">
        <v>350</v>
      </c>
      <c r="AB43" s="188" t="s">
        <v>4</v>
      </c>
      <c r="AC43" s="188">
        <v>11</v>
      </c>
    </row>
    <row r="44" spans="3:29" ht="15.75" thickBot="1">
      <c r="C44" s="216" t="s">
        <v>99</v>
      </c>
      <c r="D44" s="220"/>
      <c r="E44" s="218"/>
      <c r="F44" s="143" t="s">
        <v>41</v>
      </c>
      <c r="G44" s="146"/>
      <c r="H44" s="219" t="str">
        <f aca="true" t="shared" si="0" ref="H44:H64">CONCATENATE(T44,"h")</f>
        <v>07h</v>
      </c>
      <c r="T44" s="152" t="s">
        <v>184</v>
      </c>
      <c r="U44" s="153"/>
      <c r="V44" s="188" t="s">
        <v>26</v>
      </c>
      <c r="W44" s="211"/>
      <c r="AA44" s="188">
        <v>375</v>
      </c>
      <c r="AB44" s="188" t="s">
        <v>4</v>
      </c>
      <c r="AC44" s="188">
        <v>12</v>
      </c>
    </row>
    <row r="45" spans="3:24" ht="15.75" thickBot="1">
      <c r="C45" s="216" t="s">
        <v>100</v>
      </c>
      <c r="D45" s="220"/>
      <c r="E45" s="218"/>
      <c r="F45" s="155" t="s">
        <v>42</v>
      </c>
      <c r="G45" s="156"/>
      <c r="H45" s="219" t="str">
        <f t="shared" si="0"/>
        <v>EFh</v>
      </c>
      <c r="T45" s="150" t="str">
        <f>RIGHT(DEC2HEX(C28-1,4),2)</f>
        <v>EF</v>
      </c>
      <c r="U45" s="151"/>
      <c r="V45" s="188" t="s">
        <v>26</v>
      </c>
      <c r="W45" s="212"/>
      <c r="X45" s="210"/>
    </row>
    <row r="46" spans="3:28" ht="15">
      <c r="C46" s="216" t="s">
        <v>102</v>
      </c>
      <c r="D46" s="220"/>
      <c r="E46" s="218"/>
      <c r="F46" s="157" t="s">
        <v>43</v>
      </c>
      <c r="G46" s="146"/>
      <c r="H46" s="219" t="str">
        <f t="shared" si="0"/>
        <v>00h</v>
      </c>
      <c r="T46" s="144" t="s">
        <v>182</v>
      </c>
      <c r="U46" s="145"/>
      <c r="V46" s="188" t="s">
        <v>26</v>
      </c>
      <c r="W46" s="210"/>
      <c r="Y46" s="188" t="s">
        <v>28</v>
      </c>
      <c r="Z46" s="188">
        <f>VLOOKUP(P31,AA46:AB48,2)</f>
        <v>2</v>
      </c>
      <c r="AA46" s="188">
        <v>2</v>
      </c>
      <c r="AB46" s="188">
        <v>2</v>
      </c>
    </row>
    <row r="47" spans="3:28" ht="15">
      <c r="C47" s="216" t="s">
        <v>103</v>
      </c>
      <c r="D47" s="220"/>
      <c r="E47" s="218"/>
      <c r="F47" s="154" t="s">
        <v>45</v>
      </c>
      <c r="G47" s="154"/>
      <c r="H47" s="219" t="str">
        <f t="shared" si="0"/>
        <v>04h</v>
      </c>
      <c r="T47" s="144" t="s">
        <v>183</v>
      </c>
      <c r="U47" s="145"/>
      <c r="V47" s="188" t="s">
        <v>26</v>
      </c>
      <c r="W47" s="202"/>
      <c r="AA47" s="188">
        <v>4</v>
      </c>
      <c r="AB47" s="188">
        <v>4</v>
      </c>
    </row>
    <row r="48" spans="3:28" ht="15">
      <c r="C48" s="216" t="s">
        <v>104</v>
      </c>
      <c r="D48" s="220"/>
      <c r="E48" s="218"/>
      <c r="F48" s="154" t="s">
        <v>46</v>
      </c>
      <c r="G48" s="154"/>
      <c r="H48" s="219" t="str">
        <f t="shared" si="0"/>
        <v>00h</v>
      </c>
      <c r="T48" s="144" t="s">
        <v>182</v>
      </c>
      <c r="U48" s="145"/>
      <c r="V48" s="188" t="s">
        <v>26</v>
      </c>
      <c r="W48" s="202"/>
      <c r="AA48" s="188">
        <v>8</v>
      </c>
      <c r="AB48" s="188">
        <v>6</v>
      </c>
    </row>
    <row r="49" spans="3:23" ht="15.75" thickBot="1">
      <c r="C49" s="216" t="s">
        <v>105</v>
      </c>
      <c r="D49" s="220"/>
      <c r="E49" s="218"/>
      <c r="F49" s="154" t="s">
        <v>47</v>
      </c>
      <c r="G49" s="154"/>
      <c r="H49" s="219" t="str">
        <f t="shared" si="0"/>
        <v>00h</v>
      </c>
      <c r="T49" s="144" t="s">
        <v>182</v>
      </c>
      <c r="U49" s="145"/>
      <c r="V49" s="188" t="s">
        <v>26</v>
      </c>
      <c r="W49" s="202"/>
    </row>
    <row r="50" spans="3:23" ht="15.75" thickBot="1">
      <c r="C50" s="216" t="s">
        <v>106</v>
      </c>
      <c r="D50" s="220"/>
      <c r="E50" s="218"/>
      <c r="F50" s="154" t="s">
        <v>48</v>
      </c>
      <c r="G50" s="154"/>
      <c r="H50" s="219" t="str">
        <f t="shared" si="0"/>
        <v>EFh</v>
      </c>
      <c r="T50" s="150" t="str">
        <f>RIGHT(DEC2HEX(C28-1,4),2)</f>
        <v>EF</v>
      </c>
      <c r="U50" s="151"/>
      <c r="V50" s="188" t="s">
        <v>26</v>
      </c>
      <c r="W50" s="211"/>
    </row>
    <row r="51" spans="3:23" ht="15">
      <c r="C51" s="216" t="s">
        <v>107</v>
      </c>
      <c r="D51" s="220"/>
      <c r="E51" s="218"/>
      <c r="F51" s="154" t="s">
        <v>49</v>
      </c>
      <c r="G51" s="154"/>
      <c r="H51" s="219" t="str">
        <f t="shared" si="0"/>
        <v>00h</v>
      </c>
      <c r="T51" s="144" t="s">
        <v>182</v>
      </c>
      <c r="U51" s="145"/>
      <c r="V51" s="188" t="s">
        <v>26</v>
      </c>
      <c r="W51" s="211"/>
    </row>
    <row r="52" spans="3:23" ht="15">
      <c r="C52" s="216" t="s">
        <v>108</v>
      </c>
      <c r="D52" s="220"/>
      <c r="E52" s="218"/>
      <c r="F52" s="154" t="s">
        <v>50</v>
      </c>
      <c r="G52" s="154"/>
      <c r="H52" s="219" t="str">
        <f t="shared" si="0"/>
        <v>00h</v>
      </c>
      <c r="T52" s="144" t="s">
        <v>182</v>
      </c>
      <c r="U52" s="145"/>
      <c r="V52" s="188" t="s">
        <v>26</v>
      </c>
      <c r="W52" s="211"/>
    </row>
    <row r="53" spans="3:23" ht="15">
      <c r="C53" s="216" t="s">
        <v>109</v>
      </c>
      <c r="D53" s="220"/>
      <c r="E53" s="218"/>
      <c r="F53" s="154" t="s">
        <v>51</v>
      </c>
      <c r="G53" s="154"/>
      <c r="H53" s="219" t="str">
        <f t="shared" si="0"/>
        <v>00h</v>
      </c>
      <c r="T53" s="144" t="s">
        <v>182</v>
      </c>
      <c r="U53" s="145"/>
      <c r="V53" s="188" t="s">
        <v>26</v>
      </c>
      <c r="W53" s="211"/>
    </row>
    <row r="54" spans="3:23" ht="15">
      <c r="C54" s="216" t="s">
        <v>110</v>
      </c>
      <c r="D54" s="220"/>
      <c r="E54" s="218"/>
      <c r="F54" s="154" t="s">
        <v>52</v>
      </c>
      <c r="G54" s="154"/>
      <c r="H54" s="219" t="str">
        <f t="shared" si="0"/>
        <v>00h</v>
      </c>
      <c r="T54" s="144" t="s">
        <v>182</v>
      </c>
      <c r="U54" s="145"/>
      <c r="V54" s="188" t="s">
        <v>26</v>
      </c>
      <c r="W54" s="211"/>
    </row>
    <row r="55" spans="3:23" ht="15">
      <c r="C55" s="216" t="s">
        <v>111</v>
      </c>
      <c r="D55" s="220"/>
      <c r="E55" s="218"/>
      <c r="F55" s="154" t="s">
        <v>53</v>
      </c>
      <c r="G55" s="154"/>
      <c r="H55" s="219" t="str">
        <f t="shared" si="0"/>
        <v>00h</v>
      </c>
      <c r="T55" s="144" t="s">
        <v>182</v>
      </c>
      <c r="U55" s="145"/>
      <c r="V55" s="188" t="s">
        <v>26</v>
      </c>
      <c r="W55" s="213"/>
    </row>
    <row r="56" spans="3:23" ht="15">
      <c r="C56" s="216" t="s">
        <v>112</v>
      </c>
      <c r="D56" s="220"/>
      <c r="E56" s="218"/>
      <c r="F56" s="154" t="s">
        <v>54</v>
      </c>
      <c r="G56" s="154"/>
      <c r="H56" s="219" t="str">
        <f t="shared" si="0"/>
        <v>00h</v>
      </c>
      <c r="T56" s="144" t="s">
        <v>182</v>
      </c>
      <c r="U56" s="145"/>
      <c r="V56" s="188" t="s">
        <v>26</v>
      </c>
      <c r="W56" s="213"/>
    </row>
    <row r="57" spans="3:23" ht="15">
      <c r="C57" s="216" t="s">
        <v>113</v>
      </c>
      <c r="D57" s="220"/>
      <c r="E57" s="218"/>
      <c r="F57" s="154" t="s">
        <v>55</v>
      </c>
      <c r="G57" s="154"/>
      <c r="H57" s="219" t="str">
        <f t="shared" si="0"/>
        <v>00h</v>
      </c>
      <c r="T57" s="144" t="s">
        <v>182</v>
      </c>
      <c r="U57" s="145"/>
      <c r="V57" s="188" t="s">
        <v>26</v>
      </c>
      <c r="W57" s="211"/>
    </row>
    <row r="58" spans="3:23" ht="15">
      <c r="C58" s="216" t="s">
        <v>114</v>
      </c>
      <c r="D58" s="220"/>
      <c r="E58" s="218"/>
      <c r="F58" s="154" t="s">
        <v>56</v>
      </c>
      <c r="G58" s="154"/>
      <c r="H58" s="219" t="str">
        <f t="shared" si="0"/>
        <v>00h</v>
      </c>
      <c r="T58" s="144" t="s">
        <v>182</v>
      </c>
      <c r="U58" s="145"/>
      <c r="V58" s="188" t="s">
        <v>26</v>
      </c>
      <c r="W58" s="211"/>
    </row>
    <row r="59" spans="3:23" ht="15">
      <c r="C59" s="216" t="s">
        <v>116</v>
      </c>
      <c r="D59" s="220"/>
      <c r="E59" s="218"/>
      <c r="F59" s="154" t="s">
        <v>57</v>
      </c>
      <c r="G59" s="154"/>
      <c r="H59" s="219" t="str">
        <f t="shared" si="0"/>
        <v>00h</v>
      </c>
      <c r="T59" s="144" t="s">
        <v>182</v>
      </c>
      <c r="U59" s="145"/>
      <c r="V59" s="188" t="s">
        <v>26</v>
      </c>
      <c r="W59" s="211"/>
    </row>
    <row r="60" spans="3:23" ht="15">
      <c r="C60" s="216" t="s">
        <v>115</v>
      </c>
      <c r="D60" s="220"/>
      <c r="E60" s="218"/>
      <c r="F60" s="154" t="s">
        <v>58</v>
      </c>
      <c r="G60" s="154"/>
      <c r="H60" s="219" t="str">
        <f t="shared" si="0"/>
        <v>00h</v>
      </c>
      <c r="T60" s="144" t="s">
        <v>182</v>
      </c>
      <c r="U60" s="145"/>
      <c r="V60" s="188" t="s">
        <v>26</v>
      </c>
      <c r="W60" s="211"/>
    </row>
    <row r="61" spans="3:23" ht="15">
      <c r="C61" s="216" t="s">
        <v>117</v>
      </c>
      <c r="D61" s="220"/>
      <c r="E61" s="218"/>
      <c r="F61" s="154" t="s">
        <v>59</v>
      </c>
      <c r="G61" s="154"/>
      <c r="H61" s="219" t="str">
        <f t="shared" si="0"/>
        <v>04h</v>
      </c>
      <c r="T61" s="144" t="s">
        <v>183</v>
      </c>
      <c r="U61" s="145"/>
      <c r="V61" s="188" t="s">
        <v>26</v>
      </c>
      <c r="W61" s="213"/>
    </row>
    <row r="62" spans="3:23" ht="15">
      <c r="C62" s="216" t="s">
        <v>118</v>
      </c>
      <c r="D62" s="220"/>
      <c r="E62" s="218"/>
      <c r="F62" s="154" t="s">
        <v>60</v>
      </c>
      <c r="G62" s="154"/>
      <c r="H62" s="219" t="str">
        <f t="shared" si="0"/>
        <v>00h</v>
      </c>
      <c r="T62" s="144" t="s">
        <v>182</v>
      </c>
      <c r="U62" s="145"/>
      <c r="V62" s="188" t="s">
        <v>26</v>
      </c>
      <c r="W62" s="213"/>
    </row>
    <row r="63" spans="3:23" ht="15">
      <c r="C63" s="216" t="s">
        <v>119</v>
      </c>
      <c r="D63" s="220"/>
      <c r="E63" s="218"/>
      <c r="F63" s="157" t="s">
        <v>61</v>
      </c>
      <c r="G63" s="146"/>
      <c r="H63" s="219" t="str">
        <f t="shared" si="0"/>
        <v>70h</v>
      </c>
      <c r="T63" s="145">
        <v>70</v>
      </c>
      <c r="U63" s="145"/>
      <c r="V63" s="188" t="s">
        <v>26</v>
      </c>
      <c r="W63" s="211"/>
    </row>
    <row r="64" spans="3:23" ht="15">
      <c r="C64" s="216" t="s">
        <v>120</v>
      </c>
      <c r="D64" s="220"/>
      <c r="E64" s="218"/>
      <c r="F64" s="143" t="s">
        <v>62</v>
      </c>
      <c r="G64" s="146"/>
      <c r="H64" s="219" t="str">
        <f t="shared" si="0"/>
        <v>00h</v>
      </c>
      <c r="T64" s="144" t="s">
        <v>182</v>
      </c>
      <c r="U64" s="145"/>
      <c r="V64" s="188" t="s">
        <v>26</v>
      </c>
      <c r="W64" s="211"/>
    </row>
    <row r="65" spans="3:23" ht="15">
      <c r="C65" s="222"/>
      <c r="D65" s="222"/>
      <c r="E65" s="215"/>
      <c r="F65" s="215"/>
      <c r="G65" s="215"/>
      <c r="H65" s="215"/>
      <c r="W65" s="211"/>
    </row>
    <row r="66" spans="3:23" ht="15.75" thickBot="1">
      <c r="C66" s="222"/>
      <c r="D66" s="222"/>
      <c r="E66" s="215"/>
      <c r="F66" s="124"/>
      <c r="G66" s="124"/>
      <c r="H66" s="215"/>
      <c r="T66" s="202"/>
      <c r="U66" s="202"/>
      <c r="V66" s="202"/>
      <c r="W66" s="211"/>
    </row>
    <row r="67" spans="3:23" ht="15.75" thickBot="1">
      <c r="C67" s="216" t="s">
        <v>121</v>
      </c>
      <c r="D67" s="220"/>
      <c r="E67" s="218"/>
      <c r="F67" s="148" t="s">
        <v>36</v>
      </c>
      <c r="G67" s="149"/>
      <c r="H67" s="219" t="str">
        <f>CONCATENATE(T67,"h")</f>
        <v>27h</v>
      </c>
      <c r="K67" s="211"/>
      <c r="T67" s="150" t="str">
        <f>DEC2HEX((C27/(U43+1)-1)*D31)</f>
        <v>27</v>
      </c>
      <c r="U67" s="151"/>
      <c r="V67" s="210" t="s">
        <v>26</v>
      </c>
      <c r="W67" s="211"/>
    </row>
    <row r="68" spans="3:23" ht="15.75" thickBot="1">
      <c r="C68" s="216" t="s">
        <v>122</v>
      </c>
      <c r="D68" s="220"/>
      <c r="E68" s="218"/>
      <c r="F68" s="148" t="s">
        <v>37</v>
      </c>
      <c r="G68" s="149"/>
      <c r="H68" s="219" t="str">
        <f>CONCATENATE(T68,"h")</f>
        <v>2Dh</v>
      </c>
      <c r="K68" s="211"/>
      <c r="T68" s="163" t="str">
        <f>DEC2HEX((C27/(U43+1)+5)*D31)</f>
        <v>2D</v>
      </c>
      <c r="U68" s="164"/>
      <c r="V68" s="210" t="s">
        <v>26</v>
      </c>
      <c r="W68" s="211"/>
    </row>
    <row r="69" spans="3:26" ht="15.75" thickBot="1">
      <c r="C69" s="216" t="s">
        <v>101</v>
      </c>
      <c r="D69" s="220"/>
      <c r="E69" s="218"/>
      <c r="F69" s="148" t="s">
        <v>38</v>
      </c>
      <c r="G69" s="149"/>
      <c r="H69" s="219" t="str">
        <f>CONCATENATE(T69,"h")</f>
        <v>28h</v>
      </c>
      <c r="K69" s="211"/>
      <c r="T69" s="150" t="str">
        <f>DEC2HEX((C27/(U43+1))*D31)</f>
        <v>28</v>
      </c>
      <c r="U69" s="151"/>
      <c r="V69" s="210" t="s">
        <v>26</v>
      </c>
      <c r="W69" s="211"/>
      <c r="Y69" s="188" t="s">
        <v>34</v>
      </c>
      <c r="Z69" s="188">
        <f>C25/C28</f>
        <v>1.1333333333333333</v>
      </c>
    </row>
    <row r="70" spans="3:23" ht="15.75" thickBot="1">
      <c r="C70" s="216" t="s">
        <v>123</v>
      </c>
      <c r="D70" s="220"/>
      <c r="E70" s="218"/>
      <c r="F70" s="158" t="s">
        <v>14</v>
      </c>
      <c r="G70" s="159"/>
      <c r="H70" s="219" t="str">
        <f>CONCATENATE(T70,"h")</f>
        <v>00h</v>
      </c>
      <c r="K70" s="212"/>
      <c r="T70" s="160" t="str">
        <f>RIGHT(DEC2HEX(INT(D31/2),4),2)</f>
        <v>00</v>
      </c>
      <c r="U70" s="161"/>
      <c r="V70" s="210" t="s">
        <v>26</v>
      </c>
      <c r="W70" s="211"/>
    </row>
    <row r="71" spans="3:23" ht="15.75" thickBot="1">
      <c r="C71" s="222"/>
      <c r="D71" s="222"/>
      <c r="E71" s="215"/>
      <c r="F71" s="215"/>
      <c r="G71" s="215"/>
      <c r="H71" s="215"/>
      <c r="K71" s="210"/>
      <c r="V71" s="210"/>
      <c r="W71" s="210"/>
    </row>
    <row r="72" spans="3:23" ht="15.75" thickBot="1">
      <c r="C72" s="216" t="s">
        <v>124</v>
      </c>
      <c r="D72" s="220"/>
      <c r="E72" s="218"/>
      <c r="F72" s="143" t="s">
        <v>25</v>
      </c>
      <c r="G72" s="146"/>
      <c r="H72" s="219" t="str">
        <f>CONCATENATE(T72,U72,"h")</f>
        <v>73h</v>
      </c>
      <c r="K72" s="202"/>
      <c r="T72" s="108" t="str">
        <f>DEC2HEX(P33-1)</f>
        <v>7</v>
      </c>
      <c r="U72" s="109" t="str">
        <f>DEC2HEX(P27-1)</f>
        <v>3</v>
      </c>
      <c r="V72" s="210" t="s">
        <v>26</v>
      </c>
      <c r="W72" s="210"/>
    </row>
    <row r="73" spans="3:23" ht="15.75" thickBot="1">
      <c r="C73" s="216" t="s">
        <v>125</v>
      </c>
      <c r="D73" s="220"/>
      <c r="E73" s="218"/>
      <c r="F73" s="143" t="s">
        <v>27</v>
      </c>
      <c r="G73" s="146"/>
      <c r="H73" s="219" t="str">
        <f>CONCATENATE(T73,U73,"h")</f>
        <v>9Bh</v>
      </c>
      <c r="K73" s="202"/>
      <c r="T73" s="108" t="str">
        <f>DEC2HEX(Z28)</f>
        <v>9</v>
      </c>
      <c r="U73" s="109" t="str">
        <f>DEC2HEX(P29-1)</f>
        <v>B</v>
      </c>
      <c r="V73" s="210" t="s">
        <v>26</v>
      </c>
      <c r="W73" s="213"/>
    </row>
    <row r="74" spans="3:23" ht="15.75" thickBot="1">
      <c r="C74" s="216" t="s">
        <v>126</v>
      </c>
      <c r="D74" s="220"/>
      <c r="E74" s="218"/>
      <c r="F74" s="143" t="s">
        <v>29</v>
      </c>
      <c r="G74" s="146"/>
      <c r="H74" s="219" t="str">
        <f>CONCATENATE(T74,U74,"h")</f>
        <v>22h</v>
      </c>
      <c r="K74" s="202"/>
      <c r="T74" s="108" t="str">
        <f>DEC2HEX(Z46)</f>
        <v>2</v>
      </c>
      <c r="U74" s="109" t="str">
        <f>DEC2HEX(Z32)</f>
        <v>2</v>
      </c>
      <c r="V74" s="210" t="s">
        <v>26</v>
      </c>
      <c r="W74" s="213"/>
    </row>
    <row r="75" spans="3:23" ht="15.75" thickBot="1">
      <c r="C75" s="216" t="s">
        <v>127</v>
      </c>
      <c r="D75" s="220"/>
      <c r="E75" s="218"/>
      <c r="F75" s="143" t="s">
        <v>35</v>
      </c>
      <c r="G75" s="146"/>
      <c r="H75" s="219" t="str">
        <f aca="true" t="shared" si="1" ref="H75:H95">CONCATENATE(T75,"h")</f>
        <v>35h</v>
      </c>
      <c r="K75" s="211"/>
      <c r="T75" s="167">
        <v>35</v>
      </c>
      <c r="U75" s="167"/>
      <c r="V75" s="210" t="s">
        <v>26</v>
      </c>
      <c r="W75" s="211"/>
    </row>
    <row r="76" spans="3:23" ht="15.75" thickBot="1">
      <c r="C76" s="216" t="s">
        <v>128</v>
      </c>
      <c r="D76" s="220"/>
      <c r="E76" s="218"/>
      <c r="F76" s="162" t="s">
        <v>68</v>
      </c>
      <c r="G76" s="156"/>
      <c r="H76" s="219" t="str">
        <f t="shared" si="1"/>
        <v>0Ch</v>
      </c>
      <c r="K76" s="211"/>
      <c r="T76" s="150" t="str">
        <f>RIGHT(DEC2HEX(G26-1,4),2)</f>
        <v>0C</v>
      </c>
      <c r="U76" s="151"/>
      <c r="V76" s="210" t="s">
        <v>26</v>
      </c>
      <c r="W76" s="211"/>
    </row>
    <row r="77" spans="3:23" ht="15.75" thickBot="1">
      <c r="C77" s="216" t="s">
        <v>129</v>
      </c>
      <c r="D77" s="220"/>
      <c r="E77" s="218"/>
      <c r="F77" s="146" t="s">
        <v>69</v>
      </c>
      <c r="G77" s="154"/>
      <c r="H77" s="219" t="str">
        <f t="shared" si="1"/>
        <v>02h</v>
      </c>
      <c r="K77" s="211"/>
      <c r="T77" s="168" t="str">
        <f>LEFT(DEC2HEX(G26,4),2)</f>
        <v>02</v>
      </c>
      <c r="U77" s="169"/>
      <c r="V77" s="202" t="s">
        <v>26</v>
      </c>
      <c r="W77" s="211"/>
    </row>
    <row r="78" spans="3:23" ht="15.75" thickBot="1">
      <c r="C78" s="216" t="s">
        <v>130</v>
      </c>
      <c r="D78" s="220"/>
      <c r="E78" s="218"/>
      <c r="F78" s="146" t="s">
        <v>70</v>
      </c>
      <c r="G78" s="154"/>
      <c r="H78" s="219" t="str">
        <f t="shared" si="1"/>
        <v>DFh</v>
      </c>
      <c r="K78" s="211"/>
      <c r="T78" s="165" t="str">
        <f>RIGHT(DEC2HEX(C24-1,4),2)</f>
        <v>DF</v>
      </c>
      <c r="U78" s="166"/>
      <c r="V78" s="210" t="s">
        <v>26</v>
      </c>
      <c r="W78" s="211"/>
    </row>
    <row r="79" spans="3:23" ht="15.75" thickBot="1">
      <c r="C79" s="216" t="s">
        <v>131</v>
      </c>
      <c r="D79" s="220"/>
      <c r="E79" s="218"/>
      <c r="F79" s="146" t="s">
        <v>71</v>
      </c>
      <c r="G79" s="154"/>
      <c r="H79" s="219" t="str">
        <f t="shared" si="1"/>
        <v>01h</v>
      </c>
      <c r="K79" s="211"/>
      <c r="T79" s="168" t="str">
        <f>LEFT(DEC2HEX(C24,4),2)</f>
        <v>01</v>
      </c>
      <c r="U79" s="169"/>
      <c r="V79" s="202" t="s">
        <v>26</v>
      </c>
      <c r="W79" s="211"/>
    </row>
    <row r="80" spans="3:23" ht="15.75" thickBot="1">
      <c r="C80" s="221" t="s">
        <v>132</v>
      </c>
      <c r="D80" s="220"/>
      <c r="E80" s="218"/>
      <c r="F80" s="146" t="s">
        <v>73</v>
      </c>
      <c r="G80" s="154"/>
      <c r="H80" s="219" t="str">
        <f t="shared" si="1"/>
        <v>0Eh</v>
      </c>
      <c r="I80" s="233" t="s">
        <v>232</v>
      </c>
      <c r="T80" s="170" t="str">
        <f>RIGHT(DEC2HEX(G24+G25,4),2)</f>
        <v>0E</v>
      </c>
      <c r="U80" s="171"/>
      <c r="V80" s="210" t="s">
        <v>26</v>
      </c>
      <c r="W80" s="211"/>
    </row>
    <row r="81" spans="3:23" ht="15.75" thickBot="1">
      <c r="C81" s="221" t="s">
        <v>133</v>
      </c>
      <c r="D81" s="220"/>
      <c r="E81" s="218"/>
      <c r="F81" s="146" t="s">
        <v>72</v>
      </c>
      <c r="G81" s="154"/>
      <c r="H81" s="219" t="str">
        <f t="shared" si="1"/>
        <v>00h</v>
      </c>
      <c r="K81" s="214"/>
      <c r="T81" s="170" t="str">
        <f>LEFT(DEC2HEX(G24+G25+3,4),2)</f>
        <v>00</v>
      </c>
      <c r="U81" s="171"/>
      <c r="V81" s="210" t="s">
        <v>26</v>
      </c>
      <c r="W81" s="211"/>
    </row>
    <row r="82" spans="3:23" ht="15.75" thickBot="1">
      <c r="C82" s="216" t="s">
        <v>134</v>
      </c>
      <c r="D82" s="220"/>
      <c r="E82" s="218"/>
      <c r="F82" s="146" t="s">
        <v>75</v>
      </c>
      <c r="G82" s="154"/>
      <c r="H82" s="219" t="str">
        <f t="shared" si="1"/>
        <v>1Dh</v>
      </c>
      <c r="K82" s="211"/>
      <c r="T82" s="170" t="str">
        <f>RIGHT(DEC2HEX(G30-1,4),2)</f>
        <v>1D</v>
      </c>
      <c r="U82" s="171"/>
      <c r="V82" s="210" t="s">
        <v>26</v>
      </c>
      <c r="W82" s="211"/>
    </row>
    <row r="83" spans="3:23" ht="15.75" thickBot="1">
      <c r="C83" s="216" t="s">
        <v>135</v>
      </c>
      <c r="D83" s="220"/>
      <c r="E83" s="218"/>
      <c r="F83" s="146" t="s">
        <v>74</v>
      </c>
      <c r="G83" s="154"/>
      <c r="H83" s="219" t="str">
        <f t="shared" si="1"/>
        <v>01h</v>
      </c>
      <c r="K83" s="211"/>
      <c r="T83" s="170" t="str">
        <f>LEFT(DEC2HEX(G30-1,4),2)</f>
        <v>01</v>
      </c>
      <c r="U83" s="171"/>
      <c r="V83" s="210" t="s">
        <v>26</v>
      </c>
      <c r="W83" s="210"/>
    </row>
    <row r="84" spans="3:23" ht="15.75" thickBot="1">
      <c r="C84" s="216" t="s">
        <v>136</v>
      </c>
      <c r="D84" s="220"/>
      <c r="E84" s="218"/>
      <c r="F84" s="143" t="s">
        <v>76</v>
      </c>
      <c r="G84" s="146"/>
      <c r="H84" s="219" t="str">
        <f t="shared" si="1"/>
        <v>0Fh</v>
      </c>
      <c r="K84" s="211"/>
      <c r="T84" s="170" t="str">
        <f>RIGHT(DEC2HEX(C25-1,4),2)</f>
        <v>0F</v>
      </c>
      <c r="U84" s="171"/>
      <c r="V84" s="210" t="s">
        <v>26</v>
      </c>
      <c r="W84" s="213"/>
    </row>
    <row r="85" spans="1:23" ht="15.75" thickBot="1">
      <c r="A85" s="210"/>
      <c r="B85" s="210"/>
      <c r="C85" s="216" t="s">
        <v>137</v>
      </c>
      <c r="D85" s="126"/>
      <c r="E85" s="218"/>
      <c r="F85" s="146" t="s">
        <v>77</v>
      </c>
      <c r="G85" s="154"/>
      <c r="H85" s="219" t="str">
        <f t="shared" si="1"/>
        <v>01h</v>
      </c>
      <c r="K85" s="211"/>
      <c r="T85" s="170" t="str">
        <f>LEFT(DEC2HEX(C25-1,4),2)</f>
        <v>01</v>
      </c>
      <c r="U85" s="171"/>
      <c r="V85" s="210" t="s">
        <v>26</v>
      </c>
      <c r="W85" s="213"/>
    </row>
    <row r="86" spans="1:23" ht="15.75" thickBot="1">
      <c r="A86" s="210"/>
      <c r="B86" s="210"/>
      <c r="C86" s="127" t="s">
        <v>138</v>
      </c>
      <c r="D86" s="128"/>
      <c r="E86" s="218"/>
      <c r="F86" s="143" t="s">
        <v>79</v>
      </c>
      <c r="G86" s="146"/>
      <c r="H86" s="219" t="str">
        <f t="shared" si="1"/>
        <v>0Ah</v>
      </c>
      <c r="I86" s="233" t="s">
        <v>233</v>
      </c>
      <c r="T86" s="170" t="str">
        <f>RIGHT(DEC2HEX((G28+G29-2),4),2)</f>
        <v>0A</v>
      </c>
      <c r="U86" s="171"/>
      <c r="V86" s="210" t="s">
        <v>26</v>
      </c>
      <c r="W86" s="211"/>
    </row>
    <row r="87" spans="1:23" ht="15.75" thickBot="1">
      <c r="A87" s="210"/>
      <c r="B87" s="210"/>
      <c r="C87" s="127" t="s">
        <v>139</v>
      </c>
      <c r="D87" s="128"/>
      <c r="E87" s="218"/>
      <c r="F87" s="143" t="s">
        <v>78</v>
      </c>
      <c r="G87" s="146"/>
      <c r="H87" s="219" t="str">
        <f t="shared" si="1"/>
        <v>00h</v>
      </c>
      <c r="K87" s="214"/>
      <c r="T87" s="170" t="str">
        <f>LEFT(DEC2HEX((G28+G29-2),4),2)</f>
        <v>00</v>
      </c>
      <c r="U87" s="171"/>
      <c r="V87" s="210" t="s">
        <v>26</v>
      </c>
      <c r="W87" s="211"/>
    </row>
    <row r="88" spans="1:23" ht="15.75" thickBot="1">
      <c r="A88" s="210"/>
      <c r="B88" s="210"/>
      <c r="C88" s="127" t="s">
        <v>140</v>
      </c>
      <c r="D88" s="128"/>
      <c r="E88" s="218"/>
      <c r="F88" s="143" t="s">
        <v>30</v>
      </c>
      <c r="G88" s="146"/>
      <c r="H88" s="219" t="str">
        <f t="shared" si="1"/>
        <v>0Ah</v>
      </c>
      <c r="K88" s="211"/>
      <c r="T88" s="170" t="str">
        <f>RIGHT(DEC2HEX(G31,4),2)</f>
        <v>0A</v>
      </c>
      <c r="U88" s="171"/>
      <c r="V88" s="210" t="s">
        <v>26</v>
      </c>
      <c r="W88" s="211"/>
    </row>
    <row r="89" spans="1:23" ht="15.75" thickBot="1">
      <c r="A89" s="210"/>
      <c r="B89" s="210"/>
      <c r="C89" s="129" t="s">
        <v>141</v>
      </c>
      <c r="D89" s="130"/>
      <c r="E89" s="218"/>
      <c r="F89" s="143" t="s">
        <v>31</v>
      </c>
      <c r="G89" s="146"/>
      <c r="H89" s="219" t="str">
        <f t="shared" si="1"/>
        <v>29h</v>
      </c>
      <c r="K89" s="211"/>
      <c r="T89" s="168" t="str">
        <f>DEC2HEX(G27)</f>
        <v>29</v>
      </c>
      <c r="U89" s="169"/>
      <c r="V89" s="210" t="s">
        <v>26</v>
      </c>
      <c r="W89" s="211"/>
    </row>
    <row r="90" spans="1:23" ht="15">
      <c r="A90" s="210"/>
      <c r="B90" s="210"/>
      <c r="C90" s="129" t="s">
        <v>142</v>
      </c>
      <c r="D90" s="130"/>
      <c r="E90" s="218"/>
      <c r="F90" s="143" t="s">
        <v>84</v>
      </c>
      <c r="G90" s="146"/>
      <c r="H90" s="219" t="str">
        <f t="shared" si="1"/>
        <v>00h</v>
      </c>
      <c r="K90" s="211"/>
      <c r="T90" s="144" t="s">
        <v>182</v>
      </c>
      <c r="U90" s="145"/>
      <c r="V90" s="210" t="s">
        <v>26</v>
      </c>
      <c r="W90" s="211"/>
    </row>
    <row r="91" spans="1:23" ht="15.75" thickBot="1">
      <c r="A91" s="210"/>
      <c r="B91" s="210"/>
      <c r="C91" s="129" t="s">
        <v>143</v>
      </c>
      <c r="D91" s="130"/>
      <c r="E91" s="218"/>
      <c r="F91" s="143" t="s">
        <v>85</v>
      </c>
      <c r="G91" s="146"/>
      <c r="H91" s="219" t="str">
        <f t="shared" si="1"/>
        <v>00h</v>
      </c>
      <c r="K91" s="211"/>
      <c r="T91" s="144" t="s">
        <v>182</v>
      </c>
      <c r="U91" s="145"/>
      <c r="V91" s="202" t="s">
        <v>26</v>
      </c>
      <c r="W91" s="211"/>
    </row>
    <row r="92" spans="1:23" ht="15.75" thickBot="1">
      <c r="A92" s="210"/>
      <c r="B92" s="210"/>
      <c r="C92" s="129" t="s">
        <v>144</v>
      </c>
      <c r="D92" s="130"/>
      <c r="E92" s="218"/>
      <c r="F92" s="143" t="s">
        <v>81</v>
      </c>
      <c r="G92" s="146"/>
      <c r="H92" s="219" t="str">
        <f t="shared" si="1"/>
        <v>AAh</v>
      </c>
      <c r="K92" s="211"/>
      <c r="T92" s="168" t="str">
        <f>RIGHT(DEC2HEX(1024*1/(C24/C27),4),2)</f>
        <v>AA</v>
      </c>
      <c r="U92" s="169"/>
      <c r="V92" s="210" t="s">
        <v>26</v>
      </c>
      <c r="W92" s="211"/>
    </row>
    <row r="93" spans="1:23" ht="15.75" thickBot="1">
      <c r="A93" s="210"/>
      <c r="B93" s="210"/>
      <c r="C93" s="129" t="s">
        <v>145</v>
      </c>
      <c r="D93" s="130"/>
      <c r="E93" s="218"/>
      <c r="F93" s="143" t="s">
        <v>80</v>
      </c>
      <c r="G93" s="146"/>
      <c r="H93" s="219" t="str">
        <f t="shared" si="1"/>
        <v>02h</v>
      </c>
      <c r="K93" s="211"/>
      <c r="T93" s="168" t="str">
        <f>LEFT(DEC2HEX(1024*1/(C24/C27),4),2)</f>
        <v>02</v>
      </c>
      <c r="U93" s="169"/>
      <c r="V93" s="202" t="s">
        <v>26</v>
      </c>
      <c r="W93" s="211"/>
    </row>
    <row r="94" spans="1:23" ht="15.75" thickBot="1">
      <c r="A94" s="210"/>
      <c r="B94" s="210"/>
      <c r="C94" s="129" t="s">
        <v>146</v>
      </c>
      <c r="D94" s="130"/>
      <c r="E94" s="218"/>
      <c r="F94" s="143" t="s">
        <v>82</v>
      </c>
      <c r="G94" s="146"/>
      <c r="H94" s="219" t="str">
        <f t="shared" si="1"/>
        <v>87h</v>
      </c>
      <c r="K94" s="211"/>
      <c r="T94" s="174" t="str">
        <f>RIGHT(DEC2HEX(1024*1/(C25/C28),4),2)</f>
        <v>87</v>
      </c>
      <c r="U94" s="175"/>
      <c r="V94" s="210" t="s">
        <v>26</v>
      </c>
      <c r="W94" s="210"/>
    </row>
    <row r="95" spans="1:23" ht="15.75" thickBot="1">
      <c r="A95" s="210"/>
      <c r="B95" s="210"/>
      <c r="C95" s="129" t="s">
        <v>147</v>
      </c>
      <c r="D95" s="128"/>
      <c r="E95" s="218"/>
      <c r="F95" s="143" t="s">
        <v>83</v>
      </c>
      <c r="G95" s="146"/>
      <c r="H95" s="219" t="str">
        <f t="shared" si="1"/>
        <v>03h</v>
      </c>
      <c r="K95" s="211"/>
      <c r="T95" s="174" t="str">
        <f>LEFT(DEC2HEX(1024*1/(C25/C28),4),2)</f>
        <v>03</v>
      </c>
      <c r="U95" s="175"/>
      <c r="V95" s="202" t="s">
        <v>26</v>
      </c>
      <c r="W95" s="210"/>
    </row>
    <row r="96" spans="1:22" ht="15">
      <c r="A96" s="210"/>
      <c r="B96" s="210"/>
      <c r="C96" s="131"/>
      <c r="D96" s="132"/>
      <c r="E96" s="215"/>
      <c r="F96" s="215"/>
      <c r="G96" s="215"/>
      <c r="H96" s="215"/>
      <c r="K96" s="210"/>
      <c r="V96" s="210"/>
    </row>
    <row r="97" spans="1:22" ht="15">
      <c r="A97" s="210"/>
      <c r="B97" s="210"/>
      <c r="C97" s="131"/>
      <c r="D97" s="131"/>
      <c r="E97" s="215"/>
      <c r="F97" s="222" t="s">
        <v>148</v>
      </c>
      <c r="G97" s="215"/>
      <c r="H97" s="215"/>
      <c r="K97" s="210"/>
      <c r="V97" s="111"/>
    </row>
    <row r="98" spans="1:22" ht="15.75" thickBot="1">
      <c r="A98" s="210"/>
      <c r="B98" s="210"/>
      <c r="C98" s="131"/>
      <c r="D98" s="131"/>
      <c r="E98" s="215"/>
      <c r="F98" s="215"/>
      <c r="G98" s="215"/>
      <c r="H98" s="215"/>
      <c r="K98" s="210"/>
      <c r="V98" s="111"/>
    </row>
    <row r="99" spans="1:22" ht="15.75" thickBot="1">
      <c r="A99" s="210"/>
      <c r="C99" s="133" t="s">
        <v>149</v>
      </c>
      <c r="D99" s="133"/>
      <c r="E99" s="134"/>
      <c r="F99" s="172" t="s">
        <v>65</v>
      </c>
      <c r="G99" s="172"/>
      <c r="H99" s="219" t="str">
        <f>CONCATENATE(T99,"h")</f>
        <v>01h</v>
      </c>
      <c r="K99" s="111"/>
      <c r="T99" s="173" t="s">
        <v>185</v>
      </c>
      <c r="U99" s="151"/>
      <c r="V99" s="111" t="s">
        <v>26</v>
      </c>
    </row>
    <row r="100" spans="1:11" ht="14.25">
      <c r="A100" s="210"/>
      <c r="C100" s="228"/>
      <c r="D100" s="228"/>
      <c r="F100" s="177"/>
      <c r="G100" s="177"/>
      <c r="H100" s="202"/>
      <c r="I100" s="202"/>
      <c r="J100" s="202"/>
      <c r="K100" s="111"/>
    </row>
    <row r="101" ht="14.25">
      <c r="K101" s="111"/>
    </row>
    <row r="103" spans="3:10" ht="14.25">
      <c r="C103" s="176"/>
      <c r="D103" s="178"/>
      <c r="F103" s="177"/>
      <c r="G103" s="177"/>
      <c r="H103" s="202"/>
      <c r="I103" s="202"/>
      <c r="J103" s="202"/>
    </row>
    <row r="104" spans="3:10" ht="14.25">
      <c r="C104" s="176"/>
      <c r="D104" s="178"/>
      <c r="F104" s="202"/>
      <c r="G104" s="202"/>
      <c r="H104" s="202"/>
      <c r="I104" s="202"/>
      <c r="J104" s="202"/>
    </row>
    <row r="105" spans="3:10" ht="14.25">
      <c r="C105" s="176"/>
      <c r="D105" s="176"/>
      <c r="F105" s="202"/>
      <c r="G105" s="202"/>
      <c r="H105" s="202"/>
      <c r="I105" s="202"/>
      <c r="J105" s="202"/>
    </row>
    <row r="106" spans="3:4" ht="14.25">
      <c r="C106" s="176"/>
      <c r="D106" s="176"/>
    </row>
    <row r="107" spans="3:4" ht="14.25">
      <c r="C107" s="176"/>
      <c r="D107" s="176"/>
    </row>
    <row r="108" spans="3:4" ht="14.25">
      <c r="C108" s="176"/>
      <c r="D108" s="176"/>
    </row>
    <row r="109" spans="3:4" ht="14.25">
      <c r="C109" s="176"/>
      <c r="D109" s="176"/>
    </row>
    <row r="110" spans="3:4" ht="14.25">
      <c r="C110" s="176"/>
      <c r="D110" s="176"/>
    </row>
  </sheetData>
  <sheetProtection password="DBC7" sheet="1" objects="1" scenarios="1" selectLockedCells="1"/>
  <mergeCells count="118">
    <mergeCell ref="C105:C106"/>
    <mergeCell ref="D105:D106"/>
    <mergeCell ref="C107:C108"/>
    <mergeCell ref="D107:D108"/>
    <mergeCell ref="C109:C110"/>
    <mergeCell ref="D109:D110"/>
    <mergeCell ref="F95:G95"/>
    <mergeCell ref="T95:U95"/>
    <mergeCell ref="F99:G99"/>
    <mergeCell ref="T99:U99"/>
    <mergeCell ref="F100:G100"/>
    <mergeCell ref="C103:C104"/>
    <mergeCell ref="D103:D104"/>
    <mergeCell ref="F103:G103"/>
    <mergeCell ref="F92:G92"/>
    <mergeCell ref="T92:U92"/>
    <mergeCell ref="F93:G93"/>
    <mergeCell ref="T93:U93"/>
    <mergeCell ref="F94:G94"/>
    <mergeCell ref="T94:U94"/>
    <mergeCell ref="F89:G89"/>
    <mergeCell ref="T89:U89"/>
    <mergeCell ref="F90:G90"/>
    <mergeCell ref="T90:U90"/>
    <mergeCell ref="F91:G91"/>
    <mergeCell ref="T91:U91"/>
    <mergeCell ref="F86:G86"/>
    <mergeCell ref="T86:U86"/>
    <mergeCell ref="F87:G87"/>
    <mergeCell ref="T87:U87"/>
    <mergeCell ref="F88:G88"/>
    <mergeCell ref="T88:U88"/>
    <mergeCell ref="F83:G83"/>
    <mergeCell ref="T83:U83"/>
    <mergeCell ref="F84:G84"/>
    <mergeCell ref="T84:U84"/>
    <mergeCell ref="F85:G85"/>
    <mergeCell ref="T85:U85"/>
    <mergeCell ref="F80:G80"/>
    <mergeCell ref="T80:U80"/>
    <mergeCell ref="F81:G81"/>
    <mergeCell ref="T81:U81"/>
    <mergeCell ref="F82:G82"/>
    <mergeCell ref="T82:U82"/>
    <mergeCell ref="F77:G77"/>
    <mergeCell ref="T77:U77"/>
    <mergeCell ref="F78:G78"/>
    <mergeCell ref="T78:U78"/>
    <mergeCell ref="F79:G79"/>
    <mergeCell ref="T79:U79"/>
    <mergeCell ref="F72:G72"/>
    <mergeCell ref="F73:G73"/>
    <mergeCell ref="F74:G74"/>
    <mergeCell ref="F75:G75"/>
    <mergeCell ref="T75:U75"/>
    <mergeCell ref="F76:G76"/>
    <mergeCell ref="T76:U76"/>
    <mergeCell ref="F68:G68"/>
    <mergeCell ref="T68:U68"/>
    <mergeCell ref="F69:G69"/>
    <mergeCell ref="T69:U69"/>
    <mergeCell ref="F70:G70"/>
    <mergeCell ref="T70:U70"/>
    <mergeCell ref="F63:G63"/>
    <mergeCell ref="T63:U63"/>
    <mergeCell ref="F64:G64"/>
    <mergeCell ref="T64:U64"/>
    <mergeCell ref="F67:G67"/>
    <mergeCell ref="T67:U67"/>
    <mergeCell ref="F60:G60"/>
    <mergeCell ref="T60:U60"/>
    <mergeCell ref="F61:G61"/>
    <mergeCell ref="T61:U61"/>
    <mergeCell ref="F62:G62"/>
    <mergeCell ref="T62:U62"/>
    <mergeCell ref="F57:G57"/>
    <mergeCell ref="T57:U57"/>
    <mergeCell ref="F58:G58"/>
    <mergeCell ref="T58:U58"/>
    <mergeCell ref="F59:G59"/>
    <mergeCell ref="T59:U59"/>
    <mergeCell ref="F54:G54"/>
    <mergeCell ref="T54:U54"/>
    <mergeCell ref="F55:G55"/>
    <mergeCell ref="T55:U55"/>
    <mergeCell ref="F56:G56"/>
    <mergeCell ref="T56:U56"/>
    <mergeCell ref="F51:G51"/>
    <mergeCell ref="T51:U51"/>
    <mergeCell ref="F52:G52"/>
    <mergeCell ref="T52:U52"/>
    <mergeCell ref="F53:G53"/>
    <mergeCell ref="T53:U53"/>
    <mergeCell ref="F48:G48"/>
    <mergeCell ref="T48:U48"/>
    <mergeCell ref="F49:G49"/>
    <mergeCell ref="T49:U49"/>
    <mergeCell ref="F50:G50"/>
    <mergeCell ref="T50:U50"/>
    <mergeCell ref="F45:G45"/>
    <mergeCell ref="T45:U45"/>
    <mergeCell ref="F46:G46"/>
    <mergeCell ref="T46:U46"/>
    <mergeCell ref="F47:G47"/>
    <mergeCell ref="T47:U47"/>
    <mergeCell ref="F40:G40"/>
    <mergeCell ref="T40:U40"/>
    <mergeCell ref="F42:G42"/>
    <mergeCell ref="T42:U42"/>
    <mergeCell ref="F43:G43"/>
    <mergeCell ref="F44:G44"/>
    <mergeCell ref="T44:U44"/>
    <mergeCell ref="L23:N23"/>
    <mergeCell ref="L27:M27"/>
    <mergeCell ref="L29:M29"/>
    <mergeCell ref="B31:C31"/>
    <mergeCell ref="L31:M31"/>
    <mergeCell ref="L33:M3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NA601</cp:lastModifiedBy>
  <cp:lastPrinted>2010-05-28T02:35:48Z</cp:lastPrinted>
  <dcterms:created xsi:type="dcterms:W3CDTF">2007-11-06T04:52:54Z</dcterms:created>
  <dcterms:modified xsi:type="dcterms:W3CDTF">2016-05-17T02:45:20Z</dcterms:modified>
  <cp:category/>
  <cp:version/>
  <cp:contentType/>
  <cp:contentStatus/>
</cp:coreProperties>
</file>