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2610" windowWidth="16860" windowHeight="7095" tabRatio="782" activeTab="0"/>
  </bookViews>
  <sheets>
    <sheet name="Readme　English" sheetId="1" r:id="rId1"/>
    <sheet name="S1D13L02 (WVGA)  English" sheetId="2" r:id="rId2"/>
    <sheet name="Readme Japanese" sheetId="3" r:id="rId3"/>
    <sheet name="S1D13L02 (WVGA)  Japanese" sheetId="4" r:id="rId4"/>
  </sheets>
  <definedNames/>
  <calcPr fullCalcOnLoad="1"/>
</workbook>
</file>

<file path=xl/sharedStrings.xml><?xml version="1.0" encoding="utf-8"?>
<sst xmlns="http://schemas.openxmlformats.org/spreadsheetml/2006/main" count="555" uniqueCount="229">
  <si>
    <t>MHz</t>
  </si>
  <si>
    <t>H Back Porch</t>
  </si>
  <si>
    <t>H Front Porch</t>
  </si>
  <si>
    <t>V Front Porch</t>
  </si>
  <si>
    <t>V Back Porch</t>
  </si>
  <si>
    <t>V Frequency</t>
  </si>
  <si>
    <t>V Period</t>
  </si>
  <si>
    <t>Hz</t>
  </si>
  <si>
    <t>H Period (th)</t>
  </si>
  <si>
    <t>h</t>
  </si>
  <si>
    <t>H Low Width</t>
  </si>
  <si>
    <t>V Low Width</t>
  </si>
  <si>
    <t>PCLK</t>
  </si>
  <si>
    <t>REG[0044h] =</t>
  </si>
  <si>
    <t>REG[0046h] =</t>
  </si>
  <si>
    <t>REG[0048h] =</t>
  </si>
  <si>
    <t>REG[0052h] =</t>
  </si>
  <si>
    <t>REG[0244h] =</t>
  </si>
  <si>
    <t>REG[0246h] =</t>
  </si>
  <si>
    <t>REG[0248h] =</t>
  </si>
  <si>
    <t>-&gt;A</t>
  </si>
  <si>
    <t>Panel Clock(MHz)</t>
  </si>
  <si>
    <t>-&gt; A</t>
  </si>
  <si>
    <t>Line</t>
  </si>
  <si>
    <t>Display Mode Setting Register 1</t>
  </si>
  <si>
    <t>Main1 Window Display Start Address 1</t>
  </si>
  <si>
    <t>Panel Clock(MHz)</t>
  </si>
  <si>
    <t>PCLK</t>
  </si>
  <si>
    <t>H Period (th)</t>
  </si>
  <si>
    <t>LINE</t>
  </si>
  <si>
    <t>LINE</t>
  </si>
  <si>
    <t>V Back Porch</t>
  </si>
  <si>
    <t>V Period</t>
  </si>
  <si>
    <t>pclk</t>
  </si>
  <si>
    <t>line</t>
  </si>
  <si>
    <t>REG[0202h] =</t>
  </si>
  <si>
    <t>image load : FLOAD WVGAimage.bmp mem 0 F=4</t>
  </si>
  <si>
    <t>h</t>
  </si>
  <si>
    <t>REG[0282h] =</t>
  </si>
  <si>
    <t>Pseudo Setting Register</t>
  </si>
  <si>
    <t>Main1 Window Image Vertical Size</t>
  </si>
  <si>
    <t>Main1 Window Image Horizontal Size</t>
  </si>
  <si>
    <t xml:space="preserve">Main1 Window Line Address Offset </t>
  </si>
  <si>
    <t>REG[0242h] =</t>
  </si>
  <si>
    <t>REG[0240h] =</t>
  </si>
  <si>
    <t>Main1 Window Display Start Address 0</t>
  </si>
  <si>
    <t>REG[021Ah] =</t>
  </si>
  <si>
    <t>Main1 Window Y Start Position Register</t>
  </si>
  <si>
    <t>REG[0218h] =</t>
  </si>
  <si>
    <t>Main1 Window X Start Position Register</t>
  </si>
  <si>
    <t>REG[0200h] =</t>
  </si>
  <si>
    <t>Display Mode Setting Register 0</t>
  </si>
  <si>
    <t>-&gt; This setting may need to be adjusted.</t>
  </si>
  <si>
    <t>LCD Vertical Pulse Start Position (VPP)</t>
  </si>
  <si>
    <t>REG[0050h] =</t>
  </si>
  <si>
    <t>LCD Vertical Pulse Register (VPW)</t>
  </si>
  <si>
    <t>REG[004Eh] =</t>
  </si>
  <si>
    <t>LCD Vertical Display Period Start Position</t>
  </si>
  <si>
    <t>REG[004Ch] =</t>
  </si>
  <si>
    <t>LCD Vertical Display Period Register (VDP)</t>
  </si>
  <si>
    <t>REG[004Ah] =</t>
  </si>
  <si>
    <t>LCD Vertical Total Register (VT)</t>
  </si>
  <si>
    <t>LCD Horizontal Pulse Start Position (HPP)</t>
  </si>
  <si>
    <t>LCD Horizontal Pulse Register (HPW)</t>
  </si>
  <si>
    <t>LCD Horizontal Display Period Start Position (HDPS)</t>
  </si>
  <si>
    <t>REG[0042h] =</t>
  </si>
  <si>
    <t>LCD Horizontal Display Period Register (HDP)</t>
  </si>
  <si>
    <t>REG[0040h] =</t>
  </si>
  <si>
    <t>LCD Horizontal Total Register (HT)</t>
  </si>
  <si>
    <t>REG[0032h] =</t>
  </si>
  <si>
    <t>LCD Ineterface Configuration Register</t>
  </si>
  <si>
    <t>REG[0030h] =</t>
  </si>
  <si>
    <t>LCD Interface Clock Setting Register</t>
  </si>
  <si>
    <t>REG[0014h] =</t>
  </si>
  <si>
    <t>Miscellaneous Configuration Register</t>
  </si>
  <si>
    <t>REG[0012h] =</t>
  </si>
  <si>
    <t>PLL Setting Register 3</t>
  </si>
  <si>
    <t xml:space="preserve">REG[0010h] = </t>
  </si>
  <si>
    <t>PLL Setting Register 2</t>
  </si>
  <si>
    <t xml:space="preserve">REG[000Eh] = </t>
  </si>
  <si>
    <t>PLL Setting Register 1</t>
  </si>
  <si>
    <t>REG[000Ch] =</t>
  </si>
  <si>
    <t>PLL Setting Register 0</t>
  </si>
  <si>
    <t>7 - 0</t>
  </si>
  <si>
    <t>15 - 8</t>
  </si>
  <si>
    <t>LSB</t>
  </si>
  <si>
    <t>MSB</t>
  </si>
  <si>
    <t>Data</t>
  </si>
  <si>
    <t>Address</t>
  </si>
  <si>
    <t xml:space="preserve">Register </t>
  </si>
  <si>
    <t>Register Setting Sequence</t>
  </si>
  <si>
    <t>4:  24-bit</t>
  </si>
  <si>
    <t>3:  18-bit</t>
  </si>
  <si>
    <t>2:  16-bit</t>
  </si>
  <si>
    <t>2-33</t>
  </si>
  <si>
    <t>MHz</t>
  </si>
  <si>
    <t>Hz</t>
  </si>
  <si>
    <t>V Frequency</t>
  </si>
  <si>
    <t>1:  12bit</t>
  </si>
  <si>
    <t>V</t>
  </si>
  <si>
    <t>pllo /</t>
  </si>
  <si>
    <t>PCLK</t>
  </si>
  <si>
    <r>
      <rPr>
        <sz val="11"/>
        <color indexed="10"/>
        <rFont val="ＭＳ Ｐ明朝"/>
        <family val="1"/>
      </rPr>
      <t>≧</t>
    </r>
    <r>
      <rPr>
        <sz val="11"/>
        <color indexed="10"/>
        <rFont val="Arial"/>
        <family val="2"/>
      </rPr>
      <t>1</t>
    </r>
  </si>
  <si>
    <t>Line</t>
  </si>
  <si>
    <t>V Low Width</t>
  </si>
  <si>
    <t>0 : 9-bit</t>
  </si>
  <si>
    <t>16-65</t>
  </si>
  <si>
    <t>V Period</t>
  </si>
  <si>
    <t>RGB Panel Data Bus Width</t>
  </si>
  <si>
    <t>L-Cnt</t>
  </si>
  <si>
    <t>Fpll in *</t>
  </si>
  <si>
    <t>PLL Output (System clk)</t>
  </si>
  <si>
    <t>V Back Porch</t>
  </si>
  <si>
    <t>Table-2</t>
  </si>
  <si>
    <t>1-33</t>
  </si>
  <si>
    <t>V Front Porch</t>
  </si>
  <si>
    <t>Mdiv4</t>
  </si>
  <si>
    <t>CLKI /</t>
  </si>
  <si>
    <r>
      <t xml:space="preserve">Input Clock to PLL </t>
    </r>
    <r>
      <rPr>
        <sz val="10"/>
        <color indexed="10"/>
        <rFont val="Arial"/>
        <family val="2"/>
      </rPr>
      <t>(1MHz or 2MHz)</t>
    </r>
    <r>
      <rPr>
        <sz val="10"/>
        <rFont val="Arial"/>
        <family val="2"/>
      </rPr>
      <t xml:space="preserve"> =</t>
    </r>
  </si>
  <si>
    <t>H Low Width</t>
  </si>
  <si>
    <t>Table-5</t>
  </si>
  <si>
    <t>H Period (th)</t>
  </si>
  <si>
    <r>
      <rPr>
        <sz val="11"/>
        <color indexed="10"/>
        <rFont val="ＭＳ Ｐ明朝"/>
        <family val="1"/>
      </rPr>
      <t>≧</t>
    </r>
    <r>
      <rPr>
        <sz val="11"/>
        <color indexed="10"/>
        <rFont val="Arial"/>
        <family val="2"/>
      </rPr>
      <t>9</t>
    </r>
  </si>
  <si>
    <t>H Back Porch</t>
  </si>
  <si>
    <t>pixel</t>
  </si>
  <si>
    <t>Vertical</t>
  </si>
  <si>
    <t>H Front Porch</t>
  </si>
  <si>
    <t>Horizontal</t>
  </si>
  <si>
    <r>
      <t>Input Clock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(CLKI)</t>
    </r>
  </si>
  <si>
    <t>-&gt; A</t>
  </si>
  <si>
    <t>Panel Clock(MHz)</t>
  </si>
  <si>
    <t>Panel size</t>
  </si>
  <si>
    <t>Table-4</t>
  </si>
  <si>
    <t>Table-3</t>
  </si>
  <si>
    <t>Table-1</t>
  </si>
  <si>
    <r>
      <t>5. Enter the PLL setting of S1D13L02 in the Table-5.</t>
    </r>
    <r>
      <rPr>
        <sz val="14"/>
        <color indexed="10"/>
        <rFont val="Arial"/>
        <family val="2"/>
      </rPr>
      <t xml:space="preserve"> </t>
    </r>
    <r>
      <rPr>
        <sz val="14"/>
        <color indexed="8"/>
        <rFont val="Arial"/>
        <family val="2"/>
      </rPr>
      <t>(Yellow cells)</t>
    </r>
  </si>
  <si>
    <r>
      <t>4. Enter the input clock in the Table-4.</t>
    </r>
    <r>
      <rPr>
        <sz val="14"/>
        <color indexed="8"/>
        <rFont val="Arial"/>
        <family val="2"/>
      </rPr>
      <t xml:space="preserve"> (Yellow cell)</t>
    </r>
  </si>
  <si>
    <t>In this case, please set H Low Width = 0, V Low Width = 1</t>
  </si>
  <si>
    <r>
      <t xml:space="preserve">H Back Porch </t>
    </r>
    <r>
      <rPr>
        <sz val="14"/>
        <rFont val="ＭＳ Ｐ明朝"/>
        <family val="1"/>
      </rPr>
      <t>≧</t>
    </r>
    <r>
      <rPr>
        <sz val="14"/>
        <rFont val="Arial"/>
        <family val="2"/>
      </rPr>
      <t>9</t>
    </r>
  </si>
  <si>
    <t>In this case, please set (Front porch + Back porch = Blanking period)</t>
  </si>
  <si>
    <r>
      <rPr>
        <b/>
        <sz val="14"/>
        <rFont val="Arial"/>
        <family val="2"/>
      </rPr>
      <t>Note2.</t>
    </r>
    <r>
      <rPr>
        <sz val="14"/>
        <rFont val="Arial"/>
        <family val="2"/>
      </rPr>
      <t xml:space="preserve"> Front porch and Back porch are sometimes described as "Blanking" in a panel specification.</t>
    </r>
  </si>
  <si>
    <t>3. Enter the specifications of the panel to be used in the Table-3. (Yellow cells)</t>
  </si>
  <si>
    <r>
      <rPr>
        <b/>
        <sz val="14"/>
        <rFont val="Arial"/>
        <family val="2"/>
      </rPr>
      <t>Note1.</t>
    </r>
    <r>
      <rPr>
        <sz val="14"/>
        <rFont val="Arial"/>
        <family val="2"/>
      </rPr>
      <t xml:space="preserve"> Please refer to Section 5.5 "LCD Interface Pin Mapping" of S1D13L02 specification.</t>
    </r>
  </si>
  <si>
    <t>2. Enter the panel output data bit width in the Table-2. (Yellow cell)</t>
  </si>
  <si>
    <t>1. Enter the panel resolution in the Table-1. (Yellow cells)</t>
  </si>
  <si>
    <t>Match Value</t>
  </si>
  <si>
    <t>Resister Setting Data</t>
  </si>
  <si>
    <t>Input Data</t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</si>
  <si>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>S1D13L02 Panel Setting</t>
    </r>
  </si>
  <si>
    <t>02</t>
  </si>
  <si>
    <t>01</t>
  </si>
  <si>
    <t>Data</t>
  </si>
  <si>
    <t>00</t>
  </si>
  <si>
    <t>08</t>
  </si>
  <si>
    <t>10</t>
  </si>
  <si>
    <t>04</t>
  </si>
  <si>
    <t>20</t>
  </si>
  <si>
    <t>30</t>
  </si>
  <si>
    <t>It generates appropriate register setting.</t>
  </si>
  <si>
    <t>Following are input examples.</t>
  </si>
  <si>
    <t>Put values of TFT panel AC characteristics into yellow colored cells of S1D13L02(WVGA) sheet.</t>
  </si>
  <si>
    <r>
      <rPr>
        <b/>
        <sz val="14"/>
        <rFont val="Arial"/>
        <family val="2"/>
      </rPr>
      <t>Note3.</t>
    </r>
    <r>
      <rPr>
        <sz val="14"/>
        <rFont val="Arial"/>
        <family val="2"/>
      </rPr>
      <t xml:space="preserve"> The Horizontal Low Width and Vertical Low Width may not be described in panel spec. </t>
    </r>
  </si>
  <si>
    <t>0: rising edge</t>
  </si>
  <si>
    <t>1: falling edge</t>
  </si>
  <si>
    <t>0: active low</t>
  </si>
  <si>
    <t>1: active high</t>
  </si>
  <si>
    <t>FPDRDY Polarity</t>
  </si>
  <si>
    <t>FPSHIFT Polarity</t>
  </si>
  <si>
    <t>0 : Not reversed</t>
  </si>
  <si>
    <t>1 : Reversed</t>
  </si>
  <si>
    <t>REG32</t>
  </si>
  <si>
    <t>FPLINE Polarity</t>
  </si>
  <si>
    <t>FPFRAME Polarity</t>
  </si>
  <si>
    <t>REG46</t>
  </si>
  <si>
    <t>REG50</t>
  </si>
  <si>
    <r>
      <rPr>
        <b/>
        <sz val="14"/>
        <rFont val="Arial"/>
        <family val="2"/>
      </rPr>
      <t>Note5.</t>
    </r>
    <r>
      <rPr>
        <sz val="14"/>
        <rFont val="Arial"/>
        <family val="2"/>
      </rPr>
      <t xml:space="preserve"> The frequency of Input Clock to PLL should be in the range of red colored figure in the Table-5.</t>
    </r>
  </si>
  <si>
    <r>
      <rPr>
        <b/>
        <sz val="14"/>
        <rFont val="Arial"/>
        <family val="2"/>
      </rPr>
      <t>Note6.</t>
    </r>
    <r>
      <rPr>
        <sz val="14"/>
        <rFont val="Arial"/>
        <family val="2"/>
      </rPr>
      <t xml:space="preserve"> Match the pan</t>
    </r>
    <r>
      <rPr>
        <sz val="14"/>
        <color indexed="8"/>
        <rFont val="Arial"/>
        <family val="2"/>
      </rPr>
      <t>el frequency (</t>
    </r>
    <r>
      <rPr>
        <b/>
        <sz val="14"/>
        <color indexed="8"/>
        <rFont val="Arial"/>
        <family val="2"/>
      </rPr>
      <t>A</t>
    </r>
    <r>
      <rPr>
        <sz val="14"/>
        <color indexed="8"/>
        <rFont val="Arial"/>
        <family val="2"/>
      </rPr>
      <t>) in the Table-3 and PLL out frequency (</t>
    </r>
    <r>
      <rPr>
        <b/>
        <sz val="14"/>
        <color indexed="8"/>
        <rFont val="Arial"/>
        <family val="2"/>
      </rPr>
      <t>PCLK</t>
    </r>
    <r>
      <rPr>
        <sz val="14"/>
        <color indexed="8"/>
        <rFont val="Arial"/>
        <family val="2"/>
      </rPr>
      <t>) in the Table-5</t>
    </r>
  </si>
  <si>
    <r>
      <rPr>
        <b/>
        <sz val="14"/>
        <rFont val="Arial"/>
        <family val="2"/>
      </rPr>
      <t>Note4</t>
    </r>
    <r>
      <rPr>
        <sz val="14"/>
        <rFont val="Arial"/>
        <family val="2"/>
      </rPr>
      <t>. Please refer to panel specification for the FPSHIFT, FPDRDY, FPLINE and FPFRAME polarity.</t>
    </r>
  </si>
  <si>
    <t>S1D13L02 is applicable up to 29MHz dot clock.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</si>
  <si>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</si>
  <si>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HND-5.0-800480TF</t>
  </si>
  <si>
    <t>Hz</t>
  </si>
  <si>
    <t>V Frequency</t>
  </si>
  <si>
    <t>line</t>
  </si>
  <si>
    <t>V Low Width</t>
  </si>
  <si>
    <t>V Period</t>
  </si>
  <si>
    <t>V Back Porch</t>
  </si>
  <si>
    <t>V Front Porch</t>
  </si>
  <si>
    <t>pclk</t>
  </si>
  <si>
    <t>H Low Width</t>
  </si>
  <si>
    <t>H Period (th)</t>
  </si>
  <si>
    <t>H Back Porch</t>
  </si>
  <si>
    <t>H Front Porch</t>
  </si>
  <si>
    <t>MHz</t>
  </si>
  <si>
    <t>Panel　Frequency</t>
  </si>
  <si>
    <t>Line</t>
  </si>
  <si>
    <t>PCLK</t>
  </si>
  <si>
    <t>-&gt; A</t>
  </si>
  <si>
    <t>Panel Clock(MHz)</t>
  </si>
  <si>
    <t>LINE</t>
  </si>
  <si>
    <t>-&gt;A</t>
  </si>
  <si>
    <t>以下は入力例です。</t>
  </si>
  <si>
    <t>最適なレジスタ設定を出力します。</t>
  </si>
  <si>
    <t>TFTパネルのAC特性の数値を、下記のようにS1D13L02(WVGA)のシートの黄色のセルに入力してください。</t>
  </si>
  <si>
    <r>
      <rPr>
        <sz val="16"/>
        <rFont val="ＭＳ Ｐ明朝"/>
        <family val="1"/>
      </rPr>
      <t>入力データ</t>
    </r>
  </si>
  <si>
    <r>
      <rPr>
        <sz val="16"/>
        <rFont val="ＭＳ Ｐ明朝"/>
        <family val="1"/>
      </rPr>
      <t>レジスタ設定値</t>
    </r>
  </si>
  <si>
    <r>
      <rPr>
        <sz val="14"/>
        <rFont val="ＭＳ Ｐ明朝"/>
        <family val="1"/>
      </rPr>
      <t>周波数を合わせます</t>
    </r>
  </si>
  <si>
    <r>
      <t xml:space="preserve">1.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1</t>
    </r>
    <r>
      <rPr>
        <sz val="14"/>
        <rFont val="ＭＳ Ｐ明朝"/>
        <family val="1"/>
      </rPr>
      <t>にパネルサイズを設定してください（黄色のセル）。</t>
    </r>
  </si>
  <si>
    <r>
      <t xml:space="preserve">2.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2</t>
    </r>
    <r>
      <rPr>
        <sz val="14"/>
        <rFont val="ＭＳ Ｐ明朝"/>
        <family val="1"/>
      </rPr>
      <t>にパネルデータのバス幅を設定してください（黄色のセル）。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</si>
  <si>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パネル</t>
    </r>
    <r>
      <rPr>
        <sz val="14"/>
        <rFont val="Arial"/>
        <family val="2"/>
      </rPr>
      <t>I/F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Pin</t>
    </r>
    <r>
      <rPr>
        <sz val="14"/>
        <rFont val="ＭＳ Ｐ明朝"/>
        <family val="1"/>
      </rPr>
      <t>配置は</t>
    </r>
    <r>
      <rPr>
        <sz val="14"/>
        <rFont val="Arial"/>
        <family val="2"/>
      </rPr>
      <t>S1D13L02</t>
    </r>
    <r>
      <rPr>
        <sz val="14"/>
        <rFont val="ＭＳ Ｐ明朝"/>
        <family val="1"/>
      </rPr>
      <t>の仕様書　</t>
    </r>
    <r>
      <rPr>
        <sz val="14"/>
        <rFont val="Arial"/>
        <family val="2"/>
      </rPr>
      <t>5.5</t>
    </r>
    <r>
      <rPr>
        <sz val="14"/>
        <rFont val="ＭＳ Ｐ明朝"/>
        <family val="1"/>
      </rPr>
      <t>項</t>
    </r>
    <r>
      <rPr>
        <sz val="14"/>
        <rFont val="Arial"/>
        <family val="2"/>
      </rPr>
      <t xml:space="preserve"> "LCD Interface Pin Mapping"</t>
    </r>
    <r>
      <rPr>
        <sz val="14"/>
        <rFont val="ＭＳ Ｐ明朝"/>
        <family val="1"/>
      </rPr>
      <t>を参照してください。</t>
    </r>
  </si>
  <si>
    <r>
      <t xml:space="preserve">3.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3</t>
    </r>
    <r>
      <rPr>
        <sz val="14"/>
        <rFont val="ＭＳ Ｐ明朝"/>
        <family val="1"/>
      </rPr>
      <t>にご使用されるパネル仕様を入力してください（黄色のセル）。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</si>
  <si>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Front Porch,Back Porch</t>
    </r>
    <r>
      <rPr>
        <sz val="14"/>
        <rFont val="ＭＳ Ｐ明朝"/>
        <family val="1"/>
      </rPr>
      <t>は</t>
    </r>
    <r>
      <rPr>
        <sz val="14"/>
        <rFont val="Arial"/>
        <family val="2"/>
      </rPr>
      <t>Blanking</t>
    </r>
    <r>
      <rPr>
        <sz val="14"/>
        <rFont val="ＭＳ Ｐ明朝"/>
        <family val="1"/>
      </rPr>
      <t>と記述されているものがあります。</t>
    </r>
  </si>
  <si>
    <r>
      <rPr>
        <sz val="14"/>
        <rFont val="ＭＳ Ｐ明朝"/>
        <family val="1"/>
      </rPr>
      <t>その場合は</t>
    </r>
    <r>
      <rPr>
        <sz val="14"/>
        <rFont val="Arial"/>
        <family val="2"/>
      </rPr>
      <t>(Front porch + Back porch = Blanking period)</t>
    </r>
    <r>
      <rPr>
        <sz val="14"/>
        <rFont val="ＭＳ Ｐ明朝"/>
        <family val="1"/>
      </rPr>
      <t>となるように設定してください。</t>
    </r>
  </si>
  <si>
    <r>
      <t>H Back Porch</t>
    </r>
    <r>
      <rPr>
        <sz val="14"/>
        <rFont val="ＭＳ Ｐ明朝"/>
        <family val="1"/>
      </rPr>
      <t>は≧</t>
    </r>
    <r>
      <rPr>
        <sz val="14"/>
        <rFont val="Arial"/>
        <family val="2"/>
      </rPr>
      <t>9</t>
    </r>
    <r>
      <rPr>
        <sz val="14"/>
        <rFont val="ＭＳ Ｐ明朝"/>
        <family val="1"/>
      </rPr>
      <t>に設定してください。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</si>
  <si>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.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Low Width</t>
    </r>
    <r>
      <rPr>
        <sz val="14"/>
        <rFont val="ＭＳ Ｐ明朝"/>
        <family val="1"/>
      </rPr>
      <t>を使用しないパネルがあります。</t>
    </r>
  </si>
  <si>
    <r>
      <t xml:space="preserve">4.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に入力クロックを設定してください（黄色のセル）。</t>
    </r>
  </si>
  <si>
    <r>
      <t xml:space="preserve">5.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に</t>
    </r>
    <r>
      <rPr>
        <sz val="14"/>
        <rFont val="Arial"/>
        <family val="2"/>
      </rPr>
      <t>S1D13L02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PLL</t>
    </r>
    <r>
      <rPr>
        <sz val="14"/>
        <rFont val="ＭＳ Ｐ明朝"/>
        <family val="1"/>
      </rPr>
      <t>を設定してください（黄色のセル）。</t>
    </r>
  </si>
  <si>
    <r>
      <rPr>
        <b/>
        <sz val="20"/>
        <rFont val="ＭＳ Ｐゴシック"/>
        <family val="3"/>
      </rPr>
      <t>レジスタ設定のシーケンス</t>
    </r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</si>
  <si>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 xml:space="preserve">S1D13L02 </t>
    </r>
    <r>
      <rPr>
        <sz val="16"/>
        <rFont val="ＭＳ Ｐ明朝"/>
        <family val="1"/>
      </rPr>
      <t>パネル設定</t>
    </r>
  </si>
  <si>
    <r>
      <rPr>
        <sz val="14"/>
        <rFont val="ＭＳ Ｐゴシック"/>
        <family val="3"/>
      </rPr>
      <t>その場合は</t>
    </r>
    <r>
      <rPr>
        <sz val="14"/>
        <rFont val="Arial"/>
        <family val="2"/>
      </rPr>
      <t>H=0,V=1</t>
    </r>
    <r>
      <rPr>
        <sz val="14"/>
        <rFont val="ＭＳ Ｐゴシック"/>
        <family val="3"/>
      </rPr>
      <t>を入力してください。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</si>
  <si>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>4</t>
    </r>
    <r>
      <rPr>
        <sz val="14"/>
        <rFont val="Arial"/>
        <family val="2"/>
      </rPr>
      <t>. FPSHIFT, FPDRDY, FPLINE, FPFRAME</t>
    </r>
    <r>
      <rPr>
        <sz val="14"/>
        <rFont val="ＭＳ Ｐゴシック"/>
        <family val="3"/>
      </rPr>
      <t>の極性についてはご使用されるパネルの</t>
    </r>
    <r>
      <rPr>
        <sz val="14"/>
        <rFont val="Arial"/>
        <family val="2"/>
      </rPr>
      <t>AC</t>
    </r>
    <r>
      <rPr>
        <sz val="14"/>
        <rFont val="ＭＳ Ｐゴシック"/>
        <family val="3"/>
      </rPr>
      <t>規格をご参照ください。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</si>
  <si>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5.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の赤文字で記されたレンジの範囲内で設定してください。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</si>
  <si>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6.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3</t>
    </r>
    <r>
      <rPr>
        <sz val="14"/>
        <rFont val="ＭＳ Ｐ明朝"/>
        <family val="1"/>
      </rPr>
      <t>のパネル周波数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</t>
    </r>
    <r>
      <rPr>
        <sz val="14"/>
        <rFont val="ＭＳ Ｐ明朝"/>
        <family val="1"/>
      </rPr>
      <t>と表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の</t>
    </r>
    <r>
      <rPr>
        <b/>
        <sz val="14"/>
        <rFont val="Arial"/>
        <family val="2"/>
      </rPr>
      <t>PCLK</t>
    </r>
    <r>
      <rPr>
        <sz val="14"/>
        <rFont val="ＭＳ Ｐ明朝"/>
        <family val="1"/>
      </rPr>
      <t>の値は合うように設定してください。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</si>
  <si>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1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</si>
  <si>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2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</si>
  <si>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3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</si>
  <si>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4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</si>
  <si>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5</t>
    </r>
  </si>
  <si>
    <r>
      <t>-&gt;</t>
    </r>
    <r>
      <rPr>
        <sz val="11"/>
        <color indexed="10"/>
        <rFont val="ＭＳ Ｐゴシック"/>
        <family val="3"/>
      </rPr>
      <t>この設定は調整が必要な場合があります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</si>
</sst>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"/>
    <numFmt numFmtId="189" formatCode="[$€-2]\ #,##0.00_);[Red]\([$€-2]\ #,##0.00\)"/>
    <numFmt numFmtId="190" formatCode="0_ "/>
    <numFmt numFmtId="191" formatCode="0.0_ "/>
    <numFmt numFmtId="192" formatCode="0.000_ "/>
    <numFmt numFmtId="193" formatCode="0.0000_ "/>
    <numFmt numFmtId="194" formatCode="0.00000_ "/>
    <numFmt numFmtId="195" formatCode="0.000000_ "/>
    <numFmt numFmtId="196" formatCode="0.0000000_ "/>
    <numFmt numFmtId="197" formatCode="0.00000000_ "/>
    <numFmt numFmtId="198" formatCode="#,##0_ "/>
    <numFmt numFmtId="199" formatCode="[&lt;=999]000;[&lt;=9999]000\-00;000\-0000"/>
  </numFmts>
  <fonts count="78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Arial"/>
      <family val="2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sz val="12"/>
      <color rgb="FF222222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 vertical="center"/>
      <protection/>
    </xf>
  </cellStyleXfs>
  <cellXfs count="197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72" fillId="0" borderId="15" xfId="0" applyFont="1" applyBorder="1" applyAlignment="1">
      <alignment/>
    </xf>
    <xf numFmtId="0" fontId="8" fillId="0" borderId="16" xfId="0" applyFont="1" applyFill="1" applyBorder="1" applyAlignment="1">
      <alignment/>
    </xf>
    <xf numFmtId="0" fontId="72" fillId="0" borderId="17" xfId="0" applyFont="1" applyBorder="1" applyAlignment="1">
      <alignment/>
    </xf>
    <xf numFmtId="0" fontId="72" fillId="0" borderId="10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184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15" fillId="34" borderId="22" xfId="0" applyFont="1" applyFill="1" applyBorder="1" applyAlignment="1" quotePrefix="1">
      <alignment/>
    </xf>
    <xf numFmtId="0" fontId="15" fillId="34" borderId="13" xfId="0" applyFont="1" applyFill="1" applyBorder="1" applyAlignment="1" quotePrefix="1">
      <alignment/>
    </xf>
    <xf numFmtId="0" fontId="8" fillId="33" borderId="13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72" fillId="33" borderId="13" xfId="0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8" fillId="33" borderId="23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10" fillId="35" borderId="26" xfId="0" applyFont="1" applyFill="1" applyBorder="1" applyAlignment="1" applyProtection="1">
      <alignment/>
      <protection/>
    </xf>
    <xf numFmtId="0" fontId="9" fillId="34" borderId="2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3" fillId="0" borderId="0" xfId="0" applyFont="1" applyAlignment="1" applyProtection="1">
      <alignment horizontal="left" vertical="center" indent="1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15" fillId="34" borderId="30" xfId="0" applyFont="1" applyFill="1" applyBorder="1" applyAlignment="1" applyProtection="1" quotePrefix="1">
      <alignment/>
      <protection/>
    </xf>
    <xf numFmtId="0" fontId="15" fillId="0" borderId="0" xfId="0" applyFont="1" applyBorder="1" applyAlignment="1" applyProtection="1" quotePrefix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72" fillId="0" borderId="3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18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2" fillId="0" borderId="27" xfId="0" applyFont="1" applyBorder="1" applyAlignment="1" applyProtection="1">
      <alignment horizontal="right"/>
      <protection/>
    </xf>
    <xf numFmtId="0" fontId="74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0" fontId="75" fillId="0" borderId="31" xfId="0" applyFont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/>
      <protection/>
    </xf>
    <xf numFmtId="20" fontId="8" fillId="0" borderId="33" xfId="0" applyNumberFormat="1" applyFont="1" applyBorder="1" applyAlignment="1" applyProtection="1">
      <alignment/>
      <protection/>
    </xf>
    <xf numFmtId="184" fontId="8" fillId="0" borderId="26" xfId="0" applyNumberFormat="1" applyFont="1" applyBorder="1" applyAlignment="1" applyProtection="1">
      <alignment/>
      <protection/>
    </xf>
    <xf numFmtId="0" fontId="72" fillId="34" borderId="27" xfId="0" applyFont="1" applyFill="1" applyBorder="1" applyAlignment="1" applyProtection="1">
      <alignment horizontal="right"/>
      <protection/>
    </xf>
    <xf numFmtId="0" fontId="8" fillId="0" borderId="32" xfId="0" applyFont="1" applyFill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23" fillId="0" borderId="36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190" fontId="8" fillId="0" borderId="0" xfId="0" applyNumberFormat="1" applyFont="1" applyFill="1" applyBorder="1" applyAlignment="1" applyProtection="1">
      <alignment horizontal="right"/>
      <protection/>
    </xf>
    <xf numFmtId="19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74" fillId="0" borderId="0" xfId="0" applyFont="1" applyFill="1" applyBorder="1" applyAlignment="1" applyProtection="1">
      <alignment horizontal="left"/>
      <protection/>
    </xf>
    <xf numFmtId="0" fontId="74" fillId="0" borderId="0" xfId="0" applyFont="1" applyFill="1" applyBorder="1" applyAlignment="1" applyProtection="1" quotePrefix="1">
      <alignment horizontal="left"/>
      <protection/>
    </xf>
    <xf numFmtId="0" fontId="74" fillId="0" borderId="0" xfId="0" applyFont="1" applyFill="1" applyBorder="1" applyAlignment="1" applyProtection="1">
      <alignment horizontal="right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8" fillId="35" borderId="40" xfId="0" applyFont="1" applyFill="1" applyBorder="1" applyAlignment="1" applyProtection="1">
      <alignment/>
      <protection/>
    </xf>
    <xf numFmtId="0" fontId="72" fillId="0" borderId="0" xfId="0" applyFont="1" applyFill="1" applyAlignment="1" applyProtection="1">
      <alignment horizontal="left"/>
      <protection/>
    </xf>
    <xf numFmtId="0" fontId="72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5" fillId="0" borderId="32" xfId="0" applyFont="1" applyBorder="1" applyAlignment="1" applyProtection="1">
      <alignment/>
      <protection locked="0"/>
    </xf>
    <xf numFmtId="0" fontId="15" fillId="0" borderId="38" xfId="0" applyFont="1" applyBorder="1" applyAlignment="1" applyProtection="1">
      <alignment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33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15" fillId="0" borderId="36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/>
      <protection locked="0"/>
    </xf>
    <xf numFmtId="0" fontId="15" fillId="0" borderId="37" xfId="0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35" borderId="27" xfId="0" applyFont="1" applyFill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15" fillId="0" borderId="30" xfId="0" applyFont="1" applyFill="1" applyBorder="1" applyAlignment="1" applyProtection="1">
      <alignment horizontal="right"/>
      <protection locked="0"/>
    </xf>
    <xf numFmtId="0" fontId="21" fillId="0" borderId="29" xfId="0" applyFont="1" applyBorder="1" applyAlignment="1" applyProtection="1">
      <alignment/>
      <protection locked="0"/>
    </xf>
    <xf numFmtId="0" fontId="20" fillId="0" borderId="29" xfId="0" applyFont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 horizontal="right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2" xfId="0" applyFont="1" applyBorder="1" applyAlignment="1">
      <alignment/>
    </xf>
    <xf numFmtId="0" fontId="72" fillId="0" borderId="27" xfId="0" applyFont="1" applyBorder="1" applyAlignment="1" applyProtection="1">
      <alignment horizontal="right"/>
      <protection/>
    </xf>
    <xf numFmtId="0" fontId="77" fillId="0" borderId="0" xfId="0" applyFont="1" applyAlignment="1" applyProtection="1">
      <alignment/>
      <protection locked="0"/>
    </xf>
    <xf numFmtId="0" fontId="0" fillId="0" borderId="21" xfId="0" applyBorder="1" applyAlignment="1">
      <alignment/>
    </xf>
    <xf numFmtId="184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33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24" fillId="0" borderId="0" xfId="0" applyFont="1" applyAlignment="1">
      <alignment/>
    </xf>
    <xf numFmtId="0" fontId="9" fillId="35" borderId="26" xfId="0" applyFont="1" applyFill="1" applyBorder="1" applyAlignment="1" applyProtection="1">
      <alignment/>
      <protection/>
    </xf>
    <xf numFmtId="0" fontId="10" fillId="34" borderId="27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35" borderId="26" xfId="0" applyNumberFormat="1" applyFont="1" applyFill="1" applyBorder="1" applyAlignment="1" applyProtection="1" quotePrefix="1">
      <alignment horizontal="center"/>
      <protection/>
    </xf>
    <xf numFmtId="0" fontId="8" fillId="35" borderId="26" xfId="0" applyNumberFormat="1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left"/>
      <protection locked="0"/>
    </xf>
    <xf numFmtId="0" fontId="8" fillId="0" borderId="29" xfId="0" applyFont="1" applyFill="1" applyBorder="1" applyAlignment="1" applyProtection="1">
      <alignment horizontal="left"/>
      <protection locked="0"/>
    </xf>
    <xf numFmtId="0" fontId="8" fillId="35" borderId="43" xfId="0" applyFont="1" applyFill="1" applyBorder="1" applyAlignment="1" applyProtection="1">
      <alignment horizontal="center"/>
      <protection/>
    </xf>
    <xf numFmtId="0" fontId="8" fillId="35" borderId="44" xfId="0" applyFont="1" applyFill="1" applyBorder="1" applyAlignment="1" applyProtection="1">
      <alignment horizontal="center"/>
      <protection/>
    </xf>
    <xf numFmtId="0" fontId="8" fillId="35" borderId="45" xfId="0" applyFont="1" applyFill="1" applyBorder="1" applyAlignment="1" applyProtection="1">
      <alignment horizontal="center"/>
      <protection/>
    </xf>
    <xf numFmtId="0" fontId="8" fillId="35" borderId="26" xfId="0" applyFont="1" applyFill="1" applyBorder="1" applyAlignment="1" applyProtection="1" quotePrefix="1">
      <alignment horizontal="center"/>
      <protection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46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"/>
      <protection/>
    </xf>
    <xf numFmtId="0" fontId="8" fillId="35" borderId="47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 quotePrefix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72" fillId="35" borderId="43" xfId="0" applyFont="1" applyFill="1" applyBorder="1" applyAlignment="1" applyProtection="1">
      <alignment horizontal="center"/>
      <protection/>
    </xf>
    <xf numFmtId="0" fontId="72" fillId="35" borderId="44" xfId="0" applyFont="1" applyFill="1" applyBorder="1" applyAlignment="1" applyProtection="1">
      <alignment horizontal="center"/>
      <protection/>
    </xf>
    <xf numFmtId="0" fontId="8" fillId="35" borderId="36" xfId="0" applyNumberFormat="1" applyFont="1" applyFill="1" applyBorder="1" applyAlignment="1" applyProtection="1">
      <alignment horizontal="center"/>
      <protection/>
    </xf>
    <xf numFmtId="0" fontId="8" fillId="35" borderId="48" xfId="0" applyFont="1" applyFill="1" applyBorder="1" applyAlignment="1" applyProtection="1">
      <alignment horizontal="center"/>
      <protection/>
    </xf>
    <xf numFmtId="0" fontId="8" fillId="35" borderId="20" xfId="0" applyFont="1" applyFill="1" applyBorder="1" applyAlignment="1" applyProtection="1">
      <alignment horizontal="center"/>
      <protection/>
    </xf>
    <xf numFmtId="0" fontId="8" fillId="35" borderId="49" xfId="0" applyFont="1" applyFill="1" applyBorder="1" applyAlignment="1" applyProtection="1">
      <alignment horizontal="center"/>
      <protection/>
    </xf>
    <xf numFmtId="0" fontId="8" fillId="35" borderId="50" xfId="0" applyFont="1" applyFill="1" applyBorder="1" applyAlignment="1" applyProtection="1">
      <alignment horizontal="center"/>
      <protection/>
    </xf>
    <xf numFmtId="0" fontId="8" fillId="35" borderId="5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35" borderId="52" xfId="0" applyFont="1" applyFill="1" applyBorder="1" applyAlignment="1" applyProtection="1">
      <alignment horizontal="center"/>
      <protection/>
    </xf>
    <xf numFmtId="0" fontId="8" fillId="35" borderId="53" xfId="0" applyFont="1" applyFill="1" applyBorder="1" applyAlignment="1" applyProtection="1">
      <alignment horizontal="center"/>
      <protection/>
    </xf>
    <xf numFmtId="0" fontId="8" fillId="35" borderId="29" xfId="0" applyFont="1" applyFill="1" applyBorder="1" applyAlignment="1" applyProtection="1" quotePrefix="1">
      <alignment horizontal="center"/>
      <protection/>
    </xf>
    <xf numFmtId="0" fontId="8" fillId="35" borderId="30" xfId="0" applyFont="1" applyFill="1" applyBorder="1" applyAlignment="1" applyProtection="1">
      <alignment horizontal="center"/>
      <protection/>
    </xf>
    <xf numFmtId="0" fontId="8" fillId="35" borderId="41" xfId="0" applyFont="1" applyFill="1" applyBorder="1" applyAlignment="1" applyProtection="1" quotePrefix="1">
      <alignment horizontal="center"/>
      <protection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36" xfId="0" applyFont="1" applyFill="1" applyBorder="1" applyAlignment="1" applyProtection="1">
      <alignment horizontal="left"/>
      <protection locked="0"/>
    </xf>
    <xf numFmtId="0" fontId="8" fillId="35" borderId="54" xfId="0" applyFont="1" applyFill="1" applyBorder="1" applyAlignment="1" applyProtection="1">
      <alignment horizontal="center"/>
      <protection/>
    </xf>
    <xf numFmtId="0" fontId="8" fillId="35" borderId="55" xfId="0" applyFont="1" applyFill="1" applyBorder="1" applyAlignment="1" applyProtection="1">
      <alignment horizontal="center"/>
      <protection/>
    </xf>
    <xf numFmtId="0" fontId="8" fillId="35" borderId="39" xfId="0" applyNumberFormat="1" applyFont="1" applyFill="1" applyBorder="1" applyAlignment="1" applyProtection="1" quotePrefix="1">
      <alignment horizontal="center"/>
      <protection/>
    </xf>
    <xf numFmtId="0" fontId="8" fillId="35" borderId="37" xfId="0" applyNumberFormat="1" applyFont="1" applyFill="1" applyBorder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5" fillId="0" borderId="30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7" xfId="0" applyFont="1" applyFill="1" applyBorder="1" applyAlignment="1" applyProtection="1">
      <alignment horizontal="center"/>
      <protection/>
    </xf>
    <xf numFmtId="14" fontId="15" fillId="0" borderId="30" xfId="0" applyNumberFormat="1" applyFont="1" applyBorder="1" applyAlignment="1" applyProtection="1" quotePrefix="1">
      <alignment horizontal="center"/>
      <protection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/>
      <protection/>
    </xf>
    <xf numFmtId="0" fontId="16" fillId="0" borderId="27" xfId="0" applyFont="1" applyBorder="1" applyAlignment="1" applyProtection="1">
      <alignment horizontal="left"/>
      <protection/>
    </xf>
    <xf numFmtId="0" fontId="72" fillId="0" borderId="27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right"/>
      <protection/>
    </xf>
    <xf numFmtId="0" fontId="15" fillId="34" borderId="27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142875</xdr:rowOff>
    </xdr:from>
    <xdr:to>
      <xdr:col>8</xdr:col>
      <xdr:colOff>209550</xdr:colOff>
      <xdr:row>32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38275"/>
          <a:ext cx="499110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14</xdr:row>
      <xdr:rowOff>85725</xdr:rowOff>
    </xdr:from>
    <xdr:to>
      <xdr:col>12</xdr:col>
      <xdr:colOff>200025</xdr:colOff>
      <xdr:row>15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800475" y="25908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66675</xdr:rowOff>
    </xdr:from>
    <xdr:to>
      <xdr:col>12</xdr:col>
      <xdr:colOff>209550</xdr:colOff>
      <xdr:row>18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810000" y="315277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21</xdr:row>
      <xdr:rowOff>123825</xdr:rowOff>
    </xdr:from>
    <xdr:to>
      <xdr:col>12</xdr:col>
      <xdr:colOff>247650</xdr:colOff>
      <xdr:row>22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848100" y="39719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85725</xdr:rowOff>
    </xdr:from>
    <xdr:to>
      <xdr:col>12</xdr:col>
      <xdr:colOff>209550</xdr:colOff>
      <xdr:row>20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810000" y="3362325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76200</xdr:rowOff>
    </xdr:from>
    <xdr:to>
      <xdr:col>12</xdr:col>
      <xdr:colOff>190500</xdr:colOff>
      <xdr:row>19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752850" y="2781300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104775</xdr:rowOff>
    </xdr:from>
    <xdr:to>
      <xdr:col>12</xdr:col>
      <xdr:colOff>171450</xdr:colOff>
      <xdr:row>20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90950" y="3000375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114300</xdr:rowOff>
    </xdr:from>
    <xdr:to>
      <xdr:col>12</xdr:col>
      <xdr:colOff>247650</xdr:colOff>
      <xdr:row>24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819525" y="4152900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20</xdr:row>
      <xdr:rowOff>85725</xdr:rowOff>
    </xdr:from>
    <xdr:to>
      <xdr:col>12</xdr:col>
      <xdr:colOff>190500</xdr:colOff>
      <xdr:row>25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810000" y="3743325"/>
          <a:ext cx="4867275" cy="9334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19</xdr:row>
      <xdr:rowOff>85725</xdr:rowOff>
    </xdr:from>
    <xdr:to>
      <xdr:col>12</xdr:col>
      <xdr:colOff>171450</xdr:colOff>
      <xdr:row>24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90950" y="3552825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40</xdr:row>
      <xdr:rowOff>9525</xdr:rowOff>
    </xdr:from>
    <xdr:to>
      <xdr:col>8</xdr:col>
      <xdr:colOff>190500</xdr:colOff>
      <xdr:row>58</xdr:row>
      <xdr:rowOff>95250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172325"/>
          <a:ext cx="49530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35</xdr:row>
      <xdr:rowOff>0</xdr:rowOff>
    </xdr:from>
    <xdr:ext cx="3228975" cy="695325"/>
    <xdr:sp>
      <xdr:nvSpPr>
        <xdr:cNvPr id="12" name="テキスト ボックス 12"/>
        <xdr:cNvSpPr txBox="1">
          <a:spLocks noChangeArrowheads="1"/>
        </xdr:cNvSpPr>
      </xdr:nvSpPr>
      <xdr:spPr>
        <a:xfrm>
          <a:off x="371475" y="6305550"/>
          <a:ext cx="32289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WVGA (800x480)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HND-5.0-800480TF-ATXL#</a:t>
          </a:r>
        </a:p>
      </xdr:txBody>
    </xdr:sp>
    <xdr:clientData/>
  </xdr:oneCellAnchor>
  <xdr:oneCellAnchor>
    <xdr:from>
      <xdr:col>1</xdr:col>
      <xdr:colOff>38100</xdr:colOff>
      <xdr:row>3</xdr:row>
      <xdr:rowOff>85725</xdr:rowOff>
    </xdr:from>
    <xdr:ext cx="3381375" cy="714375"/>
    <xdr:sp>
      <xdr:nvSpPr>
        <xdr:cNvPr id="13" name="テキスト ボックス 13"/>
        <xdr:cNvSpPr txBox="1">
          <a:spLocks noChangeArrowheads="1"/>
        </xdr:cNvSpPr>
      </xdr:nvSpPr>
      <xdr:spPr>
        <a:xfrm>
          <a:off x="285750" y="685800"/>
          <a:ext cx="3381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>
    <xdr:from>
      <xdr:col>5</xdr:col>
      <xdr:colOff>581025</xdr:colOff>
      <xdr:row>43</xdr:row>
      <xdr:rowOff>104775</xdr:rowOff>
    </xdr:from>
    <xdr:to>
      <xdr:col>12</xdr:col>
      <xdr:colOff>85725</xdr:colOff>
      <xdr:row>44</xdr:row>
      <xdr:rowOff>142875</xdr:rowOff>
    </xdr:to>
    <xdr:sp>
      <xdr:nvSpPr>
        <xdr:cNvPr id="14" name="直線矢印コネクタ 14"/>
        <xdr:cNvSpPr>
          <a:spLocks/>
        </xdr:cNvSpPr>
      </xdr:nvSpPr>
      <xdr:spPr>
        <a:xfrm flipV="1">
          <a:off x="3571875" y="7791450"/>
          <a:ext cx="5000625" cy="238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45</xdr:row>
      <xdr:rowOff>66675</xdr:rowOff>
    </xdr:from>
    <xdr:to>
      <xdr:col>12</xdr:col>
      <xdr:colOff>66675</xdr:colOff>
      <xdr:row>46</xdr:row>
      <xdr:rowOff>85725</xdr:rowOff>
    </xdr:to>
    <xdr:sp>
      <xdr:nvSpPr>
        <xdr:cNvPr id="15" name="直線矢印コネクタ 15"/>
        <xdr:cNvSpPr>
          <a:spLocks/>
        </xdr:cNvSpPr>
      </xdr:nvSpPr>
      <xdr:spPr>
        <a:xfrm>
          <a:off x="3581400" y="8143875"/>
          <a:ext cx="49720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9525</xdr:rowOff>
    </xdr:from>
    <xdr:to>
      <xdr:col>12</xdr:col>
      <xdr:colOff>47625</xdr:colOff>
      <xdr:row>47</xdr:row>
      <xdr:rowOff>104775</xdr:rowOff>
    </xdr:to>
    <xdr:sp>
      <xdr:nvSpPr>
        <xdr:cNvPr id="16" name="直線矢印コネクタ 16"/>
        <xdr:cNvSpPr>
          <a:spLocks/>
        </xdr:cNvSpPr>
      </xdr:nvSpPr>
      <xdr:spPr>
        <a:xfrm>
          <a:off x="3571875" y="8277225"/>
          <a:ext cx="4962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45</xdr:row>
      <xdr:rowOff>85725</xdr:rowOff>
    </xdr:from>
    <xdr:to>
      <xdr:col>12</xdr:col>
      <xdr:colOff>57150</xdr:colOff>
      <xdr:row>46</xdr:row>
      <xdr:rowOff>142875</xdr:rowOff>
    </xdr:to>
    <xdr:sp>
      <xdr:nvSpPr>
        <xdr:cNvPr id="17" name="直線矢印コネクタ 17"/>
        <xdr:cNvSpPr>
          <a:spLocks/>
        </xdr:cNvSpPr>
      </xdr:nvSpPr>
      <xdr:spPr>
        <a:xfrm flipV="1">
          <a:off x="3571875" y="8162925"/>
          <a:ext cx="49720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44</xdr:row>
      <xdr:rowOff>76200</xdr:rowOff>
    </xdr:from>
    <xdr:to>
      <xdr:col>12</xdr:col>
      <xdr:colOff>66675</xdr:colOff>
      <xdr:row>47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581400" y="7962900"/>
          <a:ext cx="4972050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50</xdr:row>
      <xdr:rowOff>85725</xdr:rowOff>
    </xdr:from>
    <xdr:to>
      <xdr:col>12</xdr:col>
      <xdr:colOff>85725</xdr:colOff>
      <xdr:row>53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571875" y="9115425"/>
          <a:ext cx="5000625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51</xdr:row>
      <xdr:rowOff>104775</xdr:rowOff>
    </xdr:from>
    <xdr:to>
      <xdr:col>12</xdr:col>
      <xdr:colOff>66675</xdr:colOff>
      <xdr:row>54</xdr:row>
      <xdr:rowOff>47625</xdr:rowOff>
    </xdr:to>
    <xdr:sp>
      <xdr:nvSpPr>
        <xdr:cNvPr id="20" name="直線矢印コネクタ 20"/>
        <xdr:cNvSpPr>
          <a:spLocks/>
        </xdr:cNvSpPr>
      </xdr:nvSpPr>
      <xdr:spPr>
        <a:xfrm flipV="1">
          <a:off x="3571875" y="9324975"/>
          <a:ext cx="4981575" cy="4953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49</xdr:row>
      <xdr:rowOff>76200</xdr:rowOff>
    </xdr:from>
    <xdr:to>
      <xdr:col>12</xdr:col>
      <xdr:colOff>76200</xdr:colOff>
      <xdr:row>54</xdr:row>
      <xdr:rowOff>171450</xdr:rowOff>
    </xdr:to>
    <xdr:sp>
      <xdr:nvSpPr>
        <xdr:cNvPr id="21" name="直線矢印コネクタ 21"/>
        <xdr:cNvSpPr>
          <a:spLocks/>
        </xdr:cNvSpPr>
      </xdr:nvSpPr>
      <xdr:spPr>
        <a:xfrm flipV="1">
          <a:off x="3562350" y="8915400"/>
          <a:ext cx="5000625" cy="10287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48</xdr:row>
      <xdr:rowOff>76200</xdr:rowOff>
    </xdr:from>
    <xdr:to>
      <xdr:col>12</xdr:col>
      <xdr:colOff>85725</xdr:colOff>
      <xdr:row>55</xdr:row>
      <xdr:rowOff>133350</xdr:rowOff>
    </xdr:to>
    <xdr:sp>
      <xdr:nvSpPr>
        <xdr:cNvPr id="22" name="直線矢印コネクタ 22"/>
        <xdr:cNvSpPr>
          <a:spLocks/>
        </xdr:cNvSpPr>
      </xdr:nvSpPr>
      <xdr:spPr>
        <a:xfrm flipV="1">
          <a:off x="3562350" y="8724900"/>
          <a:ext cx="5010150" cy="13525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66</xdr:row>
      <xdr:rowOff>19050</xdr:rowOff>
    </xdr:from>
    <xdr:to>
      <xdr:col>7</xdr:col>
      <xdr:colOff>638175</xdr:colOff>
      <xdr:row>96</xdr:row>
      <xdr:rowOff>152400</xdr:rowOff>
    </xdr:to>
    <xdr:pic>
      <xdr:nvPicPr>
        <xdr:cNvPr id="23" name="図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2077700"/>
          <a:ext cx="473392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61</xdr:row>
      <xdr:rowOff>28575</xdr:rowOff>
    </xdr:from>
    <xdr:ext cx="3381375" cy="781050"/>
    <xdr:sp>
      <xdr:nvSpPr>
        <xdr:cNvPr id="24" name="テキスト ボックス 24"/>
        <xdr:cNvSpPr txBox="1">
          <a:spLocks noChangeArrowheads="1"/>
        </xdr:cNvSpPr>
      </xdr:nvSpPr>
      <xdr:spPr>
        <a:xfrm>
          <a:off x="371475" y="11001375"/>
          <a:ext cx="33813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71</xdr:row>
      <xdr:rowOff>85725</xdr:rowOff>
    </xdr:from>
    <xdr:to>
      <xdr:col>12</xdr:col>
      <xdr:colOff>209550</xdr:colOff>
      <xdr:row>73</xdr:row>
      <xdr:rowOff>19050</xdr:rowOff>
    </xdr:to>
    <xdr:sp>
      <xdr:nvSpPr>
        <xdr:cNvPr id="25" name="直線矢印コネクタ 25"/>
        <xdr:cNvSpPr>
          <a:spLocks/>
        </xdr:cNvSpPr>
      </xdr:nvSpPr>
      <xdr:spPr>
        <a:xfrm flipV="1">
          <a:off x="3409950" y="13011150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74</xdr:row>
      <xdr:rowOff>104775</xdr:rowOff>
    </xdr:from>
    <xdr:to>
      <xdr:col>12</xdr:col>
      <xdr:colOff>123825</xdr:colOff>
      <xdr:row>78</xdr:row>
      <xdr:rowOff>76200</xdr:rowOff>
    </xdr:to>
    <xdr:sp>
      <xdr:nvSpPr>
        <xdr:cNvPr id="26" name="直線矢印コネクタ 26"/>
        <xdr:cNvSpPr>
          <a:spLocks/>
        </xdr:cNvSpPr>
      </xdr:nvSpPr>
      <xdr:spPr>
        <a:xfrm>
          <a:off x="3448050" y="13601700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76</xdr:row>
      <xdr:rowOff>85725</xdr:rowOff>
    </xdr:from>
    <xdr:to>
      <xdr:col>12</xdr:col>
      <xdr:colOff>76200</xdr:colOff>
      <xdr:row>77</xdr:row>
      <xdr:rowOff>66675</xdr:rowOff>
    </xdr:to>
    <xdr:sp>
      <xdr:nvSpPr>
        <xdr:cNvPr id="27" name="直線矢印コネクタ 27"/>
        <xdr:cNvSpPr>
          <a:spLocks/>
        </xdr:cNvSpPr>
      </xdr:nvSpPr>
      <xdr:spPr>
        <a:xfrm flipV="1">
          <a:off x="3486150" y="13963650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77</xdr:row>
      <xdr:rowOff>57150</xdr:rowOff>
    </xdr:from>
    <xdr:to>
      <xdr:col>12</xdr:col>
      <xdr:colOff>104775</xdr:colOff>
      <xdr:row>77</xdr:row>
      <xdr:rowOff>104775</xdr:rowOff>
    </xdr:to>
    <xdr:sp>
      <xdr:nvSpPr>
        <xdr:cNvPr id="28" name="直線矢印コネクタ 28"/>
        <xdr:cNvSpPr>
          <a:spLocks/>
        </xdr:cNvSpPr>
      </xdr:nvSpPr>
      <xdr:spPr>
        <a:xfrm>
          <a:off x="3457575" y="14125575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72</xdr:row>
      <xdr:rowOff>66675</xdr:rowOff>
    </xdr:from>
    <xdr:to>
      <xdr:col>12</xdr:col>
      <xdr:colOff>76200</xdr:colOff>
      <xdr:row>81</xdr:row>
      <xdr:rowOff>85725</xdr:rowOff>
    </xdr:to>
    <xdr:sp>
      <xdr:nvSpPr>
        <xdr:cNvPr id="29" name="直線矢印コネクタ 29"/>
        <xdr:cNvSpPr>
          <a:spLocks/>
        </xdr:cNvSpPr>
      </xdr:nvSpPr>
      <xdr:spPr>
        <a:xfrm flipV="1">
          <a:off x="3495675" y="13182600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73</xdr:row>
      <xdr:rowOff>85725</xdr:rowOff>
    </xdr:from>
    <xdr:to>
      <xdr:col>12</xdr:col>
      <xdr:colOff>104775</xdr:colOff>
      <xdr:row>81</xdr:row>
      <xdr:rowOff>104775</xdr:rowOff>
    </xdr:to>
    <xdr:sp>
      <xdr:nvSpPr>
        <xdr:cNvPr id="30" name="直線矢印コネクタ 30"/>
        <xdr:cNvSpPr>
          <a:spLocks/>
        </xdr:cNvSpPr>
      </xdr:nvSpPr>
      <xdr:spPr>
        <a:xfrm flipV="1">
          <a:off x="3495675" y="13392150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74</xdr:row>
      <xdr:rowOff>114300</xdr:rowOff>
    </xdr:from>
    <xdr:to>
      <xdr:col>12</xdr:col>
      <xdr:colOff>57150</xdr:colOff>
      <xdr:row>78</xdr:row>
      <xdr:rowOff>142875</xdr:rowOff>
    </xdr:to>
    <xdr:sp>
      <xdr:nvSpPr>
        <xdr:cNvPr id="31" name="直線矢印コネクタ 31"/>
        <xdr:cNvSpPr>
          <a:spLocks/>
        </xdr:cNvSpPr>
      </xdr:nvSpPr>
      <xdr:spPr>
        <a:xfrm flipV="1">
          <a:off x="3495675" y="13611225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64</xdr:row>
      <xdr:rowOff>76200</xdr:rowOff>
    </xdr:from>
    <xdr:ext cx="180975" cy="266700"/>
    <xdr:sp fLocksText="0">
      <xdr:nvSpPr>
        <xdr:cNvPr id="32" name="テキスト ボックス 32"/>
        <xdr:cNvSpPr txBox="1">
          <a:spLocks noChangeArrowheads="1"/>
        </xdr:cNvSpPr>
      </xdr:nvSpPr>
      <xdr:spPr>
        <a:xfrm>
          <a:off x="6648450" y="1167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64</xdr:row>
      <xdr:rowOff>180975</xdr:rowOff>
    </xdr:from>
    <xdr:ext cx="4105275" cy="723900"/>
    <xdr:sp>
      <xdr:nvSpPr>
        <xdr:cNvPr id="33" name="テキスト ボックス 33"/>
        <xdr:cNvSpPr txBox="1">
          <a:spLocks noChangeArrowheads="1"/>
        </xdr:cNvSpPr>
      </xdr:nvSpPr>
      <xdr:spPr>
        <a:xfrm>
          <a:off x="2781300" y="11782425"/>
          <a:ext cx="41052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49</xdr:row>
      <xdr:rowOff>0</xdr:rowOff>
    </xdr:from>
    <xdr:to>
      <xdr:col>2</xdr:col>
      <xdr:colOff>771525</xdr:colOff>
      <xdr:row>87</xdr:row>
      <xdr:rowOff>28575</xdr:rowOff>
    </xdr:to>
    <xdr:sp>
      <xdr:nvSpPr>
        <xdr:cNvPr id="1" name="直線矢印コネクタ 1"/>
        <xdr:cNvSpPr>
          <a:spLocks/>
        </xdr:cNvSpPr>
      </xdr:nvSpPr>
      <xdr:spPr>
        <a:xfrm flipH="1">
          <a:off x="2781300" y="10382250"/>
          <a:ext cx="9525" cy="7391400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33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47825"/>
          <a:ext cx="499110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800475" y="28289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810000" y="33909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848100" y="42100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810000" y="36004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752850" y="30194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90950" y="32385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819525" y="43910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810000" y="3981450"/>
          <a:ext cx="4867275" cy="9334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24</xdr:row>
      <xdr:rowOff>190500</xdr:rowOff>
    </xdr:to>
    <xdr:sp>
      <xdr:nvSpPr>
        <xdr:cNvPr id="10" name="直線矢印コネクタ 10"/>
        <xdr:cNvSpPr>
          <a:spLocks/>
        </xdr:cNvSpPr>
      </xdr:nvSpPr>
      <xdr:spPr>
        <a:xfrm flipV="1">
          <a:off x="3790950" y="37909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9525</xdr:rowOff>
    </xdr:from>
    <xdr:to>
      <xdr:col>8</xdr:col>
      <xdr:colOff>190500</xdr:colOff>
      <xdr:row>59</xdr:row>
      <xdr:rowOff>95250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410450"/>
          <a:ext cx="49530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0</xdr:rowOff>
    </xdr:from>
    <xdr:ext cx="3228975" cy="695325"/>
    <xdr:sp>
      <xdr:nvSpPr>
        <xdr:cNvPr id="12" name="テキスト ボックス 12"/>
        <xdr:cNvSpPr txBox="1">
          <a:spLocks noChangeArrowheads="1"/>
        </xdr:cNvSpPr>
      </xdr:nvSpPr>
      <xdr:spPr>
        <a:xfrm>
          <a:off x="371475" y="6543675"/>
          <a:ext cx="32289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WVGA (800x480)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HND-5.0-800480TF-ATXL#</a:t>
          </a:r>
        </a:p>
      </xdr:txBody>
    </xdr:sp>
    <xdr:clientData/>
  </xdr:oneCellAnchor>
  <xdr:oneCellAnchor>
    <xdr:from>
      <xdr:col>1</xdr:col>
      <xdr:colOff>38100</xdr:colOff>
      <xdr:row>4</xdr:row>
      <xdr:rowOff>85725</xdr:rowOff>
    </xdr:from>
    <xdr:ext cx="3381375" cy="714375"/>
    <xdr:sp>
      <xdr:nvSpPr>
        <xdr:cNvPr id="13" name="テキスト ボックス 13"/>
        <xdr:cNvSpPr txBox="1">
          <a:spLocks noChangeArrowheads="1"/>
        </xdr:cNvSpPr>
      </xdr:nvSpPr>
      <xdr:spPr>
        <a:xfrm>
          <a:off x="285750" y="923925"/>
          <a:ext cx="3381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>
    <xdr:from>
      <xdr:col>5</xdr:col>
      <xdr:colOff>581025</xdr:colOff>
      <xdr:row>44</xdr:row>
      <xdr:rowOff>104775</xdr:rowOff>
    </xdr:from>
    <xdr:to>
      <xdr:col>12</xdr:col>
      <xdr:colOff>85725</xdr:colOff>
      <xdr:row>45</xdr:row>
      <xdr:rowOff>142875</xdr:rowOff>
    </xdr:to>
    <xdr:sp>
      <xdr:nvSpPr>
        <xdr:cNvPr id="14" name="直線矢印コネクタ 14"/>
        <xdr:cNvSpPr>
          <a:spLocks/>
        </xdr:cNvSpPr>
      </xdr:nvSpPr>
      <xdr:spPr>
        <a:xfrm flipV="1">
          <a:off x="3571875" y="8029575"/>
          <a:ext cx="5000625" cy="238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46</xdr:row>
      <xdr:rowOff>66675</xdr:rowOff>
    </xdr:from>
    <xdr:to>
      <xdr:col>12</xdr:col>
      <xdr:colOff>66675</xdr:colOff>
      <xdr:row>47</xdr:row>
      <xdr:rowOff>85725</xdr:rowOff>
    </xdr:to>
    <xdr:sp>
      <xdr:nvSpPr>
        <xdr:cNvPr id="15" name="直線矢印コネクタ 15"/>
        <xdr:cNvSpPr>
          <a:spLocks/>
        </xdr:cNvSpPr>
      </xdr:nvSpPr>
      <xdr:spPr>
        <a:xfrm>
          <a:off x="3581400" y="8382000"/>
          <a:ext cx="49720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12</xdr:col>
      <xdr:colOff>47625</xdr:colOff>
      <xdr:row>48</xdr:row>
      <xdr:rowOff>104775</xdr:rowOff>
    </xdr:to>
    <xdr:sp>
      <xdr:nvSpPr>
        <xdr:cNvPr id="16" name="直線矢印コネクタ 16"/>
        <xdr:cNvSpPr>
          <a:spLocks/>
        </xdr:cNvSpPr>
      </xdr:nvSpPr>
      <xdr:spPr>
        <a:xfrm>
          <a:off x="3571875" y="8515350"/>
          <a:ext cx="4962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85725</xdr:rowOff>
    </xdr:from>
    <xdr:to>
      <xdr:col>12</xdr:col>
      <xdr:colOff>57150</xdr:colOff>
      <xdr:row>47</xdr:row>
      <xdr:rowOff>142875</xdr:rowOff>
    </xdr:to>
    <xdr:sp>
      <xdr:nvSpPr>
        <xdr:cNvPr id="17" name="直線矢印コネクタ 17"/>
        <xdr:cNvSpPr>
          <a:spLocks/>
        </xdr:cNvSpPr>
      </xdr:nvSpPr>
      <xdr:spPr>
        <a:xfrm flipV="1">
          <a:off x="3571875" y="8401050"/>
          <a:ext cx="49720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45</xdr:row>
      <xdr:rowOff>76200</xdr:rowOff>
    </xdr:from>
    <xdr:to>
      <xdr:col>12</xdr:col>
      <xdr:colOff>66675</xdr:colOff>
      <xdr:row>48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581400" y="8201025"/>
          <a:ext cx="4972050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51</xdr:row>
      <xdr:rowOff>85725</xdr:rowOff>
    </xdr:from>
    <xdr:to>
      <xdr:col>12</xdr:col>
      <xdr:colOff>85725</xdr:colOff>
      <xdr:row>54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571875" y="9353550"/>
          <a:ext cx="5000625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52</xdr:row>
      <xdr:rowOff>104775</xdr:rowOff>
    </xdr:from>
    <xdr:to>
      <xdr:col>12</xdr:col>
      <xdr:colOff>66675</xdr:colOff>
      <xdr:row>55</xdr:row>
      <xdr:rowOff>47625</xdr:rowOff>
    </xdr:to>
    <xdr:sp>
      <xdr:nvSpPr>
        <xdr:cNvPr id="20" name="直線矢印コネクタ 20"/>
        <xdr:cNvSpPr>
          <a:spLocks/>
        </xdr:cNvSpPr>
      </xdr:nvSpPr>
      <xdr:spPr>
        <a:xfrm flipV="1">
          <a:off x="3571875" y="9563100"/>
          <a:ext cx="4981575" cy="4953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50</xdr:row>
      <xdr:rowOff>76200</xdr:rowOff>
    </xdr:from>
    <xdr:to>
      <xdr:col>12</xdr:col>
      <xdr:colOff>76200</xdr:colOff>
      <xdr:row>56</xdr:row>
      <xdr:rowOff>0</xdr:rowOff>
    </xdr:to>
    <xdr:sp>
      <xdr:nvSpPr>
        <xdr:cNvPr id="21" name="直線矢印コネクタ 21"/>
        <xdr:cNvSpPr>
          <a:spLocks/>
        </xdr:cNvSpPr>
      </xdr:nvSpPr>
      <xdr:spPr>
        <a:xfrm flipV="1">
          <a:off x="3562350" y="9153525"/>
          <a:ext cx="5000625" cy="10287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49</xdr:row>
      <xdr:rowOff>76200</xdr:rowOff>
    </xdr:from>
    <xdr:to>
      <xdr:col>12</xdr:col>
      <xdr:colOff>85725</xdr:colOff>
      <xdr:row>56</xdr:row>
      <xdr:rowOff>133350</xdr:rowOff>
    </xdr:to>
    <xdr:sp>
      <xdr:nvSpPr>
        <xdr:cNvPr id="22" name="直線矢印コネクタ 22"/>
        <xdr:cNvSpPr>
          <a:spLocks/>
        </xdr:cNvSpPr>
      </xdr:nvSpPr>
      <xdr:spPr>
        <a:xfrm flipV="1">
          <a:off x="3562350" y="8963025"/>
          <a:ext cx="5010150" cy="13525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67</xdr:row>
      <xdr:rowOff>19050</xdr:rowOff>
    </xdr:from>
    <xdr:to>
      <xdr:col>7</xdr:col>
      <xdr:colOff>638175</xdr:colOff>
      <xdr:row>98</xdr:row>
      <xdr:rowOff>76200</xdr:rowOff>
    </xdr:to>
    <xdr:pic>
      <xdr:nvPicPr>
        <xdr:cNvPr id="23" name="図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2315825"/>
          <a:ext cx="473392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62</xdr:row>
      <xdr:rowOff>28575</xdr:rowOff>
    </xdr:from>
    <xdr:ext cx="3381375" cy="781050"/>
    <xdr:sp>
      <xdr:nvSpPr>
        <xdr:cNvPr id="24" name="テキスト ボックス 24"/>
        <xdr:cNvSpPr txBox="1">
          <a:spLocks noChangeArrowheads="1"/>
        </xdr:cNvSpPr>
      </xdr:nvSpPr>
      <xdr:spPr>
        <a:xfrm>
          <a:off x="371475" y="11239500"/>
          <a:ext cx="33813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72</xdr:row>
      <xdr:rowOff>85725</xdr:rowOff>
    </xdr:from>
    <xdr:to>
      <xdr:col>12</xdr:col>
      <xdr:colOff>209550</xdr:colOff>
      <xdr:row>74</xdr:row>
      <xdr:rowOff>19050</xdr:rowOff>
    </xdr:to>
    <xdr:sp>
      <xdr:nvSpPr>
        <xdr:cNvPr id="25" name="直線矢印コネクタ 25"/>
        <xdr:cNvSpPr>
          <a:spLocks/>
        </xdr:cNvSpPr>
      </xdr:nvSpPr>
      <xdr:spPr>
        <a:xfrm flipV="1">
          <a:off x="3409950" y="13249275"/>
          <a:ext cx="5286375" cy="2952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75</xdr:row>
      <xdr:rowOff>104775</xdr:rowOff>
    </xdr:from>
    <xdr:to>
      <xdr:col>12</xdr:col>
      <xdr:colOff>123825</xdr:colOff>
      <xdr:row>79</xdr:row>
      <xdr:rowOff>76200</xdr:rowOff>
    </xdr:to>
    <xdr:sp>
      <xdr:nvSpPr>
        <xdr:cNvPr id="26" name="直線矢印コネクタ 26"/>
        <xdr:cNvSpPr>
          <a:spLocks/>
        </xdr:cNvSpPr>
      </xdr:nvSpPr>
      <xdr:spPr>
        <a:xfrm>
          <a:off x="3448050" y="13811250"/>
          <a:ext cx="5162550" cy="695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77</xdr:row>
      <xdr:rowOff>85725</xdr:rowOff>
    </xdr:from>
    <xdr:to>
      <xdr:col>12</xdr:col>
      <xdr:colOff>76200</xdr:colOff>
      <xdr:row>78</xdr:row>
      <xdr:rowOff>66675</xdr:rowOff>
    </xdr:to>
    <xdr:sp>
      <xdr:nvSpPr>
        <xdr:cNvPr id="27" name="直線矢印コネクタ 27"/>
        <xdr:cNvSpPr>
          <a:spLocks/>
        </xdr:cNvSpPr>
      </xdr:nvSpPr>
      <xdr:spPr>
        <a:xfrm flipV="1">
          <a:off x="3486150" y="14154150"/>
          <a:ext cx="5076825" cy="1619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78</xdr:row>
      <xdr:rowOff>57150</xdr:rowOff>
    </xdr:from>
    <xdr:to>
      <xdr:col>12</xdr:col>
      <xdr:colOff>104775</xdr:colOff>
      <xdr:row>78</xdr:row>
      <xdr:rowOff>104775</xdr:rowOff>
    </xdr:to>
    <xdr:sp>
      <xdr:nvSpPr>
        <xdr:cNvPr id="28" name="直線矢印コネクタ 28"/>
        <xdr:cNvSpPr>
          <a:spLocks/>
        </xdr:cNvSpPr>
      </xdr:nvSpPr>
      <xdr:spPr>
        <a:xfrm>
          <a:off x="3457575" y="1430655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73</xdr:row>
      <xdr:rowOff>66675</xdr:rowOff>
    </xdr:from>
    <xdr:to>
      <xdr:col>12</xdr:col>
      <xdr:colOff>76200</xdr:colOff>
      <xdr:row>82</xdr:row>
      <xdr:rowOff>85725</xdr:rowOff>
    </xdr:to>
    <xdr:sp>
      <xdr:nvSpPr>
        <xdr:cNvPr id="29" name="直線矢印コネクタ 29"/>
        <xdr:cNvSpPr>
          <a:spLocks/>
        </xdr:cNvSpPr>
      </xdr:nvSpPr>
      <xdr:spPr>
        <a:xfrm flipV="1">
          <a:off x="3495675" y="13411200"/>
          <a:ext cx="5067300" cy="16478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74</xdr:row>
      <xdr:rowOff>85725</xdr:rowOff>
    </xdr:from>
    <xdr:to>
      <xdr:col>12</xdr:col>
      <xdr:colOff>104775</xdr:colOff>
      <xdr:row>82</xdr:row>
      <xdr:rowOff>104775</xdr:rowOff>
    </xdr:to>
    <xdr:sp>
      <xdr:nvSpPr>
        <xdr:cNvPr id="30" name="直線矢印コネクタ 30"/>
        <xdr:cNvSpPr>
          <a:spLocks/>
        </xdr:cNvSpPr>
      </xdr:nvSpPr>
      <xdr:spPr>
        <a:xfrm flipV="1">
          <a:off x="3495675" y="13611225"/>
          <a:ext cx="5095875" cy="14668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75</xdr:row>
      <xdr:rowOff>114300</xdr:rowOff>
    </xdr:from>
    <xdr:to>
      <xdr:col>12</xdr:col>
      <xdr:colOff>57150</xdr:colOff>
      <xdr:row>79</xdr:row>
      <xdr:rowOff>142875</xdr:rowOff>
    </xdr:to>
    <xdr:sp>
      <xdr:nvSpPr>
        <xdr:cNvPr id="31" name="直線矢印コネクタ 31"/>
        <xdr:cNvSpPr>
          <a:spLocks/>
        </xdr:cNvSpPr>
      </xdr:nvSpPr>
      <xdr:spPr>
        <a:xfrm flipV="1">
          <a:off x="3495675" y="13820775"/>
          <a:ext cx="5048250" cy="7524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65</xdr:row>
      <xdr:rowOff>76200</xdr:rowOff>
    </xdr:from>
    <xdr:ext cx="180975" cy="266700"/>
    <xdr:sp fLocksText="0">
      <xdr:nvSpPr>
        <xdr:cNvPr id="32" name="テキスト ボックス 32"/>
        <xdr:cNvSpPr txBox="1">
          <a:spLocks noChangeArrowheads="1"/>
        </xdr:cNvSpPr>
      </xdr:nvSpPr>
      <xdr:spPr>
        <a:xfrm>
          <a:off x="6648450" y="1191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65</xdr:row>
      <xdr:rowOff>180975</xdr:rowOff>
    </xdr:from>
    <xdr:ext cx="4105275" cy="723900"/>
    <xdr:sp>
      <xdr:nvSpPr>
        <xdr:cNvPr id="33" name="テキスト ボックス 33"/>
        <xdr:cNvSpPr txBox="1">
          <a:spLocks noChangeArrowheads="1"/>
        </xdr:cNvSpPr>
      </xdr:nvSpPr>
      <xdr:spPr>
        <a:xfrm>
          <a:off x="2781300" y="12020550"/>
          <a:ext cx="41052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49</xdr:row>
      <xdr:rowOff>0</xdr:rowOff>
    </xdr:from>
    <xdr:to>
      <xdr:col>2</xdr:col>
      <xdr:colOff>771525</xdr:colOff>
      <xdr:row>87</xdr:row>
      <xdr:rowOff>28575</xdr:rowOff>
    </xdr:to>
    <xdr:sp>
      <xdr:nvSpPr>
        <xdr:cNvPr id="1" name="直線矢印コネクタ 1"/>
        <xdr:cNvSpPr>
          <a:spLocks/>
        </xdr:cNvSpPr>
      </xdr:nvSpPr>
      <xdr:spPr>
        <a:xfrm flipH="1">
          <a:off x="2781300" y="10639425"/>
          <a:ext cx="9525" cy="7391400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1"/>
  <sheetViews>
    <sheetView tabSelected="1" zoomScale="80" zoomScaleNormal="80" zoomScalePageLayoutView="0" workbookViewId="0" topLeftCell="A1">
      <selection activeCell="B1" sqref="B1"/>
    </sheetView>
  </sheetViews>
  <sheetFormatPr defaultColWidth="9.00390625" defaultRowHeight="13.5"/>
  <cols>
    <col min="1" max="1" width="3.25390625" style="0" customWidth="1"/>
    <col min="12" max="12" width="18.125" style="0" customWidth="1"/>
  </cols>
  <sheetData>
    <row r="1" ht="15.75">
      <c r="B1" s="21" t="s">
        <v>160</v>
      </c>
    </row>
    <row r="2" ht="15.75">
      <c r="B2" s="21" t="s">
        <v>158</v>
      </c>
    </row>
    <row r="3" ht="15.75">
      <c r="B3" s="21" t="s">
        <v>159</v>
      </c>
    </row>
    <row r="7" spans="2:4" ht="14.25">
      <c r="B7" s="1"/>
      <c r="C7" s="1"/>
      <c r="D7" s="1"/>
    </row>
    <row r="14" ht="14.25" thickBot="1"/>
    <row r="15" spans="12:14" ht="15.75" thickBot="1">
      <c r="L15" s="4" t="s">
        <v>26</v>
      </c>
      <c r="M15" s="6">
        <v>9</v>
      </c>
      <c r="N15" s="17" t="s">
        <v>20</v>
      </c>
    </row>
    <row r="16" spans="12:14" ht="15" thickBot="1">
      <c r="L16" s="5" t="s">
        <v>2</v>
      </c>
      <c r="M16" s="6">
        <v>2</v>
      </c>
      <c r="N16" s="11" t="s">
        <v>27</v>
      </c>
    </row>
    <row r="17" spans="12:14" ht="15" thickBot="1">
      <c r="L17" s="7" t="s">
        <v>1</v>
      </c>
      <c r="M17" s="6">
        <v>2</v>
      </c>
      <c r="N17" s="8" t="s">
        <v>12</v>
      </c>
    </row>
    <row r="18" spans="12:14" ht="15" thickBot="1">
      <c r="L18" s="7" t="s">
        <v>28</v>
      </c>
      <c r="M18" s="6">
        <v>525</v>
      </c>
      <c r="N18" s="8" t="s">
        <v>12</v>
      </c>
    </row>
    <row r="19" spans="12:14" ht="15" thickBot="1">
      <c r="L19" s="9" t="s">
        <v>10</v>
      </c>
      <c r="M19" s="6">
        <v>41</v>
      </c>
      <c r="N19" s="10" t="s">
        <v>27</v>
      </c>
    </row>
    <row r="20" spans="12:14" ht="15" thickBot="1">
      <c r="L20" s="5" t="s">
        <v>3</v>
      </c>
      <c r="M20" s="6">
        <v>2</v>
      </c>
      <c r="N20" s="11" t="s">
        <v>30</v>
      </c>
    </row>
    <row r="21" spans="12:14" ht="15" thickBot="1">
      <c r="L21" s="7" t="s">
        <v>31</v>
      </c>
      <c r="M21" s="6">
        <v>2</v>
      </c>
      <c r="N21" s="8" t="s">
        <v>30</v>
      </c>
    </row>
    <row r="22" spans="12:14" ht="15" thickBot="1">
      <c r="L22" s="7" t="s">
        <v>32</v>
      </c>
      <c r="M22" s="6">
        <v>286</v>
      </c>
      <c r="N22" s="8" t="s">
        <v>29</v>
      </c>
    </row>
    <row r="23" spans="12:14" ht="15" thickBot="1">
      <c r="L23" s="12" t="s">
        <v>11</v>
      </c>
      <c r="M23" s="6">
        <v>10</v>
      </c>
      <c r="N23" s="8" t="s">
        <v>29</v>
      </c>
    </row>
    <row r="24" spans="12:14" ht="15" thickBot="1">
      <c r="L24" s="13" t="s">
        <v>5</v>
      </c>
      <c r="M24" s="14">
        <f>1/(M18*M22*1/(M15*1000000))</f>
        <v>59.94005994005993</v>
      </c>
      <c r="N24" s="15" t="s">
        <v>7</v>
      </c>
    </row>
    <row r="43" ht="14.25" thickBot="1"/>
    <row r="44" spans="12:15" ht="15.75" thickBot="1">
      <c r="L44" s="4" t="s">
        <v>21</v>
      </c>
      <c r="M44" s="6">
        <v>29</v>
      </c>
      <c r="N44" s="16" t="s">
        <v>22</v>
      </c>
      <c r="O44" s="1" t="s">
        <v>178</v>
      </c>
    </row>
    <row r="45" spans="12:14" ht="15" thickBot="1">
      <c r="L45" s="5" t="s">
        <v>2</v>
      </c>
      <c r="M45" s="6">
        <v>40</v>
      </c>
      <c r="N45" s="3" t="s">
        <v>12</v>
      </c>
    </row>
    <row r="46" spans="12:14" ht="15" thickBot="1">
      <c r="L46" s="7" t="s">
        <v>1</v>
      </c>
      <c r="M46" s="6">
        <v>88</v>
      </c>
      <c r="N46" s="8" t="s">
        <v>12</v>
      </c>
    </row>
    <row r="47" spans="12:14" ht="15" thickBot="1">
      <c r="L47" s="7" t="s">
        <v>8</v>
      </c>
      <c r="M47" s="6">
        <v>928</v>
      </c>
      <c r="N47" s="8" t="s">
        <v>12</v>
      </c>
    </row>
    <row r="48" spans="12:14" ht="15" thickBot="1">
      <c r="L48" s="9" t="s">
        <v>10</v>
      </c>
      <c r="M48" s="6">
        <v>48</v>
      </c>
      <c r="N48" s="10" t="s">
        <v>12</v>
      </c>
    </row>
    <row r="49" spans="12:14" ht="15" thickBot="1">
      <c r="L49" s="5" t="s">
        <v>3</v>
      </c>
      <c r="M49" s="6">
        <v>13</v>
      </c>
      <c r="N49" s="11" t="s">
        <v>23</v>
      </c>
    </row>
    <row r="50" spans="12:14" ht="15" thickBot="1">
      <c r="L50" s="7" t="s">
        <v>4</v>
      </c>
      <c r="M50" s="6">
        <v>32</v>
      </c>
      <c r="N50" s="8" t="s">
        <v>23</v>
      </c>
    </row>
    <row r="51" spans="12:14" ht="15" thickBot="1">
      <c r="L51" s="7" t="s">
        <v>6</v>
      </c>
      <c r="M51" s="6">
        <v>525</v>
      </c>
      <c r="N51" s="8" t="s">
        <v>23</v>
      </c>
    </row>
    <row r="52" spans="12:14" ht="15" thickBot="1">
      <c r="L52" s="12" t="s">
        <v>11</v>
      </c>
      <c r="M52" s="6">
        <v>3</v>
      </c>
      <c r="N52" s="8" t="s">
        <v>23</v>
      </c>
    </row>
    <row r="53" spans="12:14" ht="15" thickBot="1">
      <c r="L53" s="13" t="s">
        <v>5</v>
      </c>
      <c r="M53" s="14">
        <f>1/(M47*M51*1/(M44*1000000))</f>
        <v>59.523809523809526</v>
      </c>
      <c r="N53" s="15" t="s">
        <v>7</v>
      </c>
    </row>
    <row r="62" ht="18">
      <c r="K62" s="2"/>
    </row>
    <row r="63" ht="18">
      <c r="K63" s="2"/>
    </row>
    <row r="65" ht="18">
      <c r="G65" s="2"/>
    </row>
    <row r="66" ht="18">
      <c r="G66" s="2"/>
    </row>
    <row r="71" ht="14.25" thickBot="1"/>
    <row r="72" spans="12:14" ht="15" thickBot="1">
      <c r="L72" s="4" t="s">
        <v>179</v>
      </c>
      <c r="M72" s="6">
        <v>9</v>
      </c>
      <c r="N72" s="117" t="s">
        <v>0</v>
      </c>
    </row>
    <row r="73" spans="12:14" ht="15" thickBot="1">
      <c r="L73" s="5" t="s">
        <v>2</v>
      </c>
      <c r="M73" s="6">
        <v>22</v>
      </c>
      <c r="N73" s="3" t="s">
        <v>33</v>
      </c>
    </row>
    <row r="74" spans="12:14" ht="15" thickBot="1">
      <c r="L74" s="7" t="s">
        <v>1</v>
      </c>
      <c r="M74" s="6">
        <v>23</v>
      </c>
      <c r="N74" s="118" t="s">
        <v>33</v>
      </c>
    </row>
    <row r="75" spans="12:14" ht="15" thickBot="1">
      <c r="L75" s="7" t="s">
        <v>8</v>
      </c>
      <c r="M75" s="6">
        <v>525</v>
      </c>
      <c r="N75" s="118" t="s">
        <v>33</v>
      </c>
    </row>
    <row r="76" spans="12:14" ht="15" thickBot="1">
      <c r="L76" s="9" t="s">
        <v>10</v>
      </c>
      <c r="M76" s="6">
        <v>0</v>
      </c>
      <c r="N76" s="119" t="s">
        <v>33</v>
      </c>
    </row>
    <row r="77" spans="12:14" ht="15" thickBot="1">
      <c r="L77" s="5" t="s">
        <v>3</v>
      </c>
      <c r="M77" s="6">
        <v>8</v>
      </c>
      <c r="N77" s="3" t="s">
        <v>34</v>
      </c>
    </row>
    <row r="78" spans="12:14" ht="15" thickBot="1">
      <c r="L78" s="7" t="s">
        <v>4</v>
      </c>
      <c r="M78" s="6">
        <v>8</v>
      </c>
      <c r="N78" s="118" t="s">
        <v>34</v>
      </c>
    </row>
    <row r="79" spans="12:14" ht="15" thickBot="1">
      <c r="L79" s="7" t="s">
        <v>6</v>
      </c>
      <c r="M79" s="6">
        <v>288</v>
      </c>
      <c r="N79" s="118" t="s">
        <v>34</v>
      </c>
    </row>
    <row r="80" spans="12:14" ht="15" thickBot="1">
      <c r="L80" s="12" t="s">
        <v>11</v>
      </c>
      <c r="M80" s="6">
        <v>0</v>
      </c>
      <c r="N80" s="120" t="s">
        <v>34</v>
      </c>
    </row>
    <row r="81" spans="12:14" ht="15" thickBot="1">
      <c r="L81" s="13" t="s">
        <v>5</v>
      </c>
      <c r="M81" s="14">
        <f>1/(M75*M79*1/(M72*1000000))</f>
        <v>59.523809523809526</v>
      </c>
      <c r="N81" s="15" t="s">
        <v>7</v>
      </c>
    </row>
  </sheetData>
  <sheetProtection password="DBC7" sheet="1" objects="1" scenarios="1" selectLockedCells="1" selectUnlockedCells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2"/>
  <sheetViews>
    <sheetView zoomScale="80" zoomScaleNormal="80" zoomScalePageLayoutView="0" workbookViewId="0" topLeftCell="A1">
      <selection activeCell="C32" sqref="C32"/>
    </sheetView>
  </sheetViews>
  <sheetFormatPr defaultColWidth="9.00390625" defaultRowHeight="13.5"/>
  <cols>
    <col min="1" max="1" width="2.00390625" style="25" customWidth="1"/>
    <col min="2" max="2" width="24.50390625" style="25" customWidth="1"/>
    <col min="3" max="3" width="12.125" style="25" customWidth="1"/>
    <col min="4" max="4" width="6.375" style="25" customWidth="1"/>
    <col min="5" max="5" width="9.00390625" style="25" customWidth="1"/>
    <col min="6" max="6" width="21.125" style="25" customWidth="1"/>
    <col min="7" max="7" width="8.75390625" style="25" customWidth="1"/>
    <col min="8" max="8" width="10.00390625" style="25" customWidth="1"/>
    <col min="9" max="9" width="8.00390625" style="25" customWidth="1"/>
    <col min="10" max="12" width="5.625" style="25" customWidth="1"/>
    <col min="13" max="13" width="9.75390625" style="25" customWidth="1"/>
    <col min="14" max="14" width="11.75390625" style="25" customWidth="1"/>
    <col min="15" max="15" width="7.125" style="25" customWidth="1"/>
    <col min="16" max="16" width="6.50390625" style="25" customWidth="1"/>
    <col min="17" max="19" width="5.375" style="25" customWidth="1"/>
    <col min="20" max="20" width="7.875" style="25" hidden="1" customWidth="1"/>
    <col min="21" max="21" width="5.625" style="25" hidden="1" customWidth="1"/>
    <col min="22" max="22" width="9.25390625" style="25" hidden="1" customWidth="1"/>
    <col min="23" max="33" width="5.375" style="25" hidden="1" customWidth="1"/>
    <col min="34" max="41" width="9.00390625" style="25" customWidth="1"/>
    <col min="42" max="16384" width="9.00390625" style="25" customWidth="1"/>
  </cols>
  <sheetData>
    <row r="2" spans="2:6" ht="21">
      <c r="B2" s="26" t="s">
        <v>148</v>
      </c>
      <c r="F2" s="122" t="s">
        <v>180</v>
      </c>
    </row>
    <row r="3" ht="21" thickBot="1">
      <c r="B3" s="26"/>
    </row>
    <row r="4" ht="21" thickBot="1">
      <c r="B4" s="27" t="s">
        <v>147</v>
      </c>
    </row>
    <row r="5" ht="18">
      <c r="B5" s="28" t="s">
        <v>146</v>
      </c>
    </row>
    <row r="6" ht="20.25">
      <c r="B6" s="29" t="s">
        <v>145</v>
      </c>
    </row>
    <row r="7" ht="20.25">
      <c r="B7" s="30"/>
    </row>
    <row r="8" ht="18">
      <c r="B8" s="31" t="s">
        <v>144</v>
      </c>
    </row>
    <row r="9" ht="18">
      <c r="B9" s="31" t="s">
        <v>143</v>
      </c>
    </row>
    <row r="10" ht="18">
      <c r="B10" s="31" t="s">
        <v>142</v>
      </c>
    </row>
    <row r="11" ht="18">
      <c r="B11" s="31" t="s">
        <v>141</v>
      </c>
    </row>
    <row r="12" ht="18">
      <c r="B12" s="31" t="s">
        <v>140</v>
      </c>
    </row>
    <row r="13" spans="1:256" ht="18">
      <c r="A13" s="31"/>
      <c r="B13" s="31" t="s">
        <v>139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9.5">
      <c r="A14" s="31"/>
      <c r="B14" s="31" t="s">
        <v>138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ht="18">
      <c r="B15" s="31" t="s">
        <v>161</v>
      </c>
    </row>
    <row r="16" ht="18">
      <c r="B16" s="31" t="s">
        <v>137</v>
      </c>
    </row>
    <row r="17" ht="18">
      <c r="B17" s="31" t="s">
        <v>177</v>
      </c>
    </row>
    <row r="18" ht="18">
      <c r="B18" s="31" t="s">
        <v>136</v>
      </c>
    </row>
    <row r="19" ht="18">
      <c r="B19" s="31" t="s">
        <v>135</v>
      </c>
    </row>
    <row r="20" spans="2:3" ht="18">
      <c r="B20" s="31" t="s">
        <v>175</v>
      </c>
      <c r="C20" s="32"/>
    </row>
    <row r="21" spans="2:3" ht="18">
      <c r="B21" s="31" t="s">
        <v>176</v>
      </c>
      <c r="C21" s="32"/>
    </row>
    <row r="22" ht="18">
      <c r="B22" s="31"/>
    </row>
    <row r="23" ht="14.25" customHeight="1">
      <c r="C23" s="32"/>
    </row>
    <row r="24" spans="2:34" ht="15" thickBot="1">
      <c r="B24" s="33" t="s">
        <v>134</v>
      </c>
      <c r="F24" s="33" t="s">
        <v>133</v>
      </c>
      <c r="M24" s="34" t="s">
        <v>132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5" ht="16.5" thickBot="1">
      <c r="B25" s="36"/>
      <c r="C25" s="37" t="s">
        <v>131</v>
      </c>
      <c r="D25" s="36"/>
      <c r="F25" s="38" t="s">
        <v>130</v>
      </c>
      <c r="G25" s="23">
        <v>29</v>
      </c>
      <c r="H25" s="39" t="s">
        <v>129</v>
      </c>
      <c r="I25" s="40"/>
      <c r="J25" s="35"/>
      <c r="K25" s="35"/>
      <c r="L25" s="35"/>
      <c r="M25" s="191" t="s">
        <v>128</v>
      </c>
      <c r="N25" s="192"/>
      <c r="O25" s="19">
        <v>4</v>
      </c>
      <c r="P25" s="41" t="s">
        <v>95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2:34" ht="15" thickBot="1">
      <c r="B26" s="38" t="s">
        <v>127</v>
      </c>
      <c r="C26" s="18">
        <v>800</v>
      </c>
      <c r="D26" s="43" t="s">
        <v>124</v>
      </c>
      <c r="F26" s="38" t="s">
        <v>126</v>
      </c>
      <c r="G26" s="18">
        <v>40</v>
      </c>
      <c r="H26" s="43" t="s">
        <v>101</v>
      </c>
      <c r="I26" s="35"/>
      <c r="J26" s="35"/>
      <c r="K26" s="35"/>
      <c r="L26" s="35"/>
      <c r="M26" s="35"/>
      <c r="N26" s="42"/>
      <c r="O26" s="42"/>
      <c r="P26" s="42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2:12" ht="16.5" thickBot="1">
      <c r="B27" s="38" t="s">
        <v>125</v>
      </c>
      <c r="C27" s="18">
        <v>480</v>
      </c>
      <c r="D27" s="43" t="s">
        <v>124</v>
      </c>
      <c r="F27" s="38" t="s">
        <v>123</v>
      </c>
      <c r="G27" s="24">
        <v>88</v>
      </c>
      <c r="H27" s="44" t="s">
        <v>101</v>
      </c>
      <c r="I27" s="34" t="s">
        <v>122</v>
      </c>
      <c r="J27" s="34"/>
      <c r="K27" s="34"/>
      <c r="L27" s="34"/>
    </row>
    <row r="28" spans="2:13" ht="15" thickBot="1">
      <c r="B28" s="45"/>
      <c r="C28" s="45"/>
      <c r="D28" s="45"/>
      <c r="F28" s="38" t="s">
        <v>121</v>
      </c>
      <c r="G28" s="18">
        <v>928</v>
      </c>
      <c r="H28" s="44" t="s">
        <v>101</v>
      </c>
      <c r="I28" s="35"/>
      <c r="J28" s="35"/>
      <c r="K28" s="35"/>
      <c r="L28" s="35"/>
      <c r="M28" s="33" t="s">
        <v>120</v>
      </c>
    </row>
    <row r="29" spans="2:37" ht="15" thickBot="1">
      <c r="B29" s="45"/>
      <c r="C29" s="45"/>
      <c r="D29" s="45"/>
      <c r="F29" s="46" t="s">
        <v>119</v>
      </c>
      <c r="G29" s="24">
        <v>48</v>
      </c>
      <c r="H29" s="44" t="s">
        <v>101</v>
      </c>
      <c r="I29" s="35"/>
      <c r="J29" s="35"/>
      <c r="K29" s="35"/>
      <c r="L29" s="35"/>
      <c r="M29" s="193" t="s">
        <v>118</v>
      </c>
      <c r="N29" s="193"/>
      <c r="O29" s="193"/>
      <c r="P29" s="47" t="s">
        <v>117</v>
      </c>
      <c r="Q29" s="48" t="s">
        <v>116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35"/>
      <c r="AK29" s="50"/>
    </row>
    <row r="30" spans="2:35" ht="15" thickBot="1">
      <c r="B30" s="45"/>
      <c r="C30" s="45"/>
      <c r="D30" s="45"/>
      <c r="F30" s="38" t="s">
        <v>115</v>
      </c>
      <c r="G30" s="18">
        <v>13</v>
      </c>
      <c r="H30" s="44" t="s">
        <v>103</v>
      </c>
      <c r="I30" s="35"/>
      <c r="J30" s="35"/>
      <c r="K30" s="35"/>
      <c r="L30" s="35"/>
      <c r="M30" s="194">
        <f>P30/Q30</f>
        <v>1</v>
      </c>
      <c r="N30" s="194"/>
      <c r="O30" s="51" t="s">
        <v>95</v>
      </c>
      <c r="P30" s="38">
        <f>O25</f>
        <v>4</v>
      </c>
      <c r="Q30" s="20">
        <v>4</v>
      </c>
      <c r="R30" s="52" t="s">
        <v>114</v>
      </c>
      <c r="S30" s="52"/>
      <c r="T30" s="52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35"/>
    </row>
    <row r="31" spans="2:35" ht="15" thickBot="1">
      <c r="B31" s="33" t="s">
        <v>113</v>
      </c>
      <c r="F31" s="38" t="s">
        <v>112</v>
      </c>
      <c r="G31" s="24">
        <v>32</v>
      </c>
      <c r="H31" s="44" t="s">
        <v>103</v>
      </c>
      <c r="I31" s="35"/>
      <c r="J31" s="35"/>
      <c r="K31" s="35"/>
      <c r="L31" s="35"/>
      <c r="M31" s="191" t="s">
        <v>111</v>
      </c>
      <c r="N31" s="191"/>
      <c r="O31" s="191"/>
      <c r="P31" s="47" t="s">
        <v>110</v>
      </c>
      <c r="Q31" s="54" t="s">
        <v>109</v>
      </c>
      <c r="R31" s="55"/>
      <c r="S31" s="55"/>
      <c r="T31" s="55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35"/>
    </row>
    <row r="32" spans="2:35" ht="15" thickBot="1">
      <c r="B32" s="57" t="s">
        <v>108</v>
      </c>
      <c r="C32" s="18">
        <v>4</v>
      </c>
      <c r="F32" s="38" t="s">
        <v>107</v>
      </c>
      <c r="G32" s="18">
        <v>525</v>
      </c>
      <c r="H32" s="44" t="s">
        <v>103</v>
      </c>
      <c r="I32" s="35"/>
      <c r="J32" s="35"/>
      <c r="K32" s="35"/>
      <c r="L32" s="35"/>
      <c r="M32" s="195">
        <f>P32*Q32</f>
        <v>58</v>
      </c>
      <c r="N32" s="195"/>
      <c r="O32" s="51" t="s">
        <v>95</v>
      </c>
      <c r="P32" s="38">
        <f>M30</f>
        <v>1</v>
      </c>
      <c r="Q32" s="20">
        <v>58</v>
      </c>
      <c r="R32" s="52" t="s">
        <v>106</v>
      </c>
      <c r="S32" s="52"/>
      <c r="T32" s="52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35"/>
    </row>
    <row r="33" spans="2:35" ht="16.5" thickBot="1">
      <c r="B33" s="57"/>
      <c r="C33" s="58" t="s">
        <v>105</v>
      </c>
      <c r="F33" s="46" t="s">
        <v>104</v>
      </c>
      <c r="G33" s="22">
        <v>3</v>
      </c>
      <c r="H33" s="44" t="s">
        <v>103</v>
      </c>
      <c r="I33" s="34" t="s">
        <v>102</v>
      </c>
      <c r="J33" s="34"/>
      <c r="K33" s="34"/>
      <c r="L33" s="34"/>
      <c r="M33" s="196" t="s">
        <v>101</v>
      </c>
      <c r="N33" s="196"/>
      <c r="O33" s="196"/>
      <c r="P33" s="47" t="s">
        <v>100</v>
      </c>
      <c r="Q33" s="54" t="s">
        <v>99</v>
      </c>
      <c r="R33" s="55"/>
      <c r="S33" s="55"/>
      <c r="T33" s="55"/>
      <c r="AD33" s="53"/>
      <c r="AE33" s="53"/>
      <c r="AF33" s="53"/>
      <c r="AG33" s="59"/>
      <c r="AH33" s="59"/>
      <c r="AI33" s="35"/>
    </row>
    <row r="34" spans="2:35" ht="15" thickBot="1">
      <c r="B34" s="60"/>
      <c r="C34" s="61" t="s">
        <v>98</v>
      </c>
      <c r="F34" s="36" t="s">
        <v>97</v>
      </c>
      <c r="G34" s="62">
        <f>1/(G28*G32*1/(G25*1000000))</f>
        <v>59.523809523809526</v>
      </c>
      <c r="H34" s="36" t="s">
        <v>96</v>
      </c>
      <c r="I34" s="35"/>
      <c r="J34" s="35"/>
      <c r="K34" s="35"/>
      <c r="L34" s="35"/>
      <c r="M34" s="182">
        <f>P34/Q34</f>
        <v>29</v>
      </c>
      <c r="N34" s="182"/>
      <c r="O34" s="63" t="s">
        <v>95</v>
      </c>
      <c r="P34" s="38">
        <f>M32</f>
        <v>58</v>
      </c>
      <c r="Q34" s="20">
        <v>2</v>
      </c>
      <c r="R34" s="52" t="s">
        <v>94</v>
      </c>
      <c r="S34" s="52"/>
      <c r="T34" s="52"/>
      <c r="AD34" s="53"/>
      <c r="AE34" s="53"/>
      <c r="AF34" s="53"/>
      <c r="AG34" s="59"/>
      <c r="AH34" s="59"/>
      <c r="AI34" s="35"/>
    </row>
    <row r="35" spans="2:35" ht="15" thickBot="1">
      <c r="B35" s="60"/>
      <c r="C35" s="58" t="s">
        <v>93</v>
      </c>
      <c r="F35" s="64" t="s">
        <v>166</v>
      </c>
      <c r="G35" s="18">
        <v>1</v>
      </c>
      <c r="H35" s="65"/>
      <c r="M35" s="183"/>
      <c r="N35" s="183"/>
      <c r="O35" s="183"/>
      <c r="P35" s="49"/>
      <c r="Q35" s="56"/>
      <c r="R35" s="56"/>
      <c r="S35" s="56"/>
      <c r="T35" s="56"/>
      <c r="U35" s="56"/>
      <c r="AD35" s="53"/>
      <c r="AE35" s="53"/>
      <c r="AF35" s="53"/>
      <c r="AG35" s="59"/>
      <c r="AH35" s="59"/>
      <c r="AI35" s="35"/>
    </row>
    <row r="36" spans="2:35" ht="14.25">
      <c r="B36" s="60"/>
      <c r="C36" s="58" t="s">
        <v>92</v>
      </c>
      <c r="F36" s="57"/>
      <c r="G36" s="35" t="s">
        <v>168</v>
      </c>
      <c r="H36" s="65"/>
      <c r="M36" s="184"/>
      <c r="N36" s="184"/>
      <c r="O36" s="59"/>
      <c r="P36" s="45"/>
      <c r="Q36" s="53"/>
      <c r="R36" s="53"/>
      <c r="S36" s="53"/>
      <c r="T36" s="53"/>
      <c r="U36" s="53"/>
      <c r="AD36" s="53"/>
      <c r="AE36" s="53"/>
      <c r="AF36" s="53"/>
      <c r="AG36" s="59"/>
      <c r="AH36" s="59"/>
      <c r="AI36" s="35"/>
    </row>
    <row r="37" spans="2:34" ht="15" thickBot="1">
      <c r="B37" s="67"/>
      <c r="C37" s="68" t="s">
        <v>91</v>
      </c>
      <c r="F37" s="60"/>
      <c r="G37" s="35" t="s">
        <v>169</v>
      </c>
      <c r="H37" s="58"/>
      <c r="M37" s="69"/>
      <c r="N37" s="69"/>
      <c r="O37" s="69"/>
      <c r="P37" s="69"/>
      <c r="Q37" s="69"/>
      <c r="R37" s="69"/>
      <c r="S37" s="69"/>
      <c r="T37" s="69"/>
      <c r="U37" s="69"/>
      <c r="AD37" s="53"/>
      <c r="AE37" s="53"/>
      <c r="AF37" s="53"/>
      <c r="AG37" s="59"/>
      <c r="AH37" s="59"/>
    </row>
    <row r="38" spans="6:34" ht="14.25">
      <c r="F38" s="64" t="s">
        <v>167</v>
      </c>
      <c r="G38" s="23">
        <v>1</v>
      </c>
      <c r="H38" s="65"/>
      <c r="M38" s="69"/>
      <c r="N38" s="69"/>
      <c r="O38" s="69"/>
      <c r="P38" s="69"/>
      <c r="Q38" s="69"/>
      <c r="R38" s="69"/>
      <c r="S38" s="69"/>
      <c r="T38" s="69"/>
      <c r="U38" s="69"/>
      <c r="AD38" s="53"/>
      <c r="AE38" s="53"/>
      <c r="AF38" s="53"/>
      <c r="AG38" s="59"/>
      <c r="AH38" s="59"/>
    </row>
    <row r="39" spans="6:34" ht="14.25">
      <c r="F39" s="57"/>
      <c r="G39" s="70" t="s">
        <v>162</v>
      </c>
      <c r="H39" s="65"/>
      <c r="M39" s="69"/>
      <c r="N39" s="69"/>
      <c r="O39" s="69"/>
      <c r="P39" s="69"/>
      <c r="Q39" s="69"/>
      <c r="R39" s="69"/>
      <c r="S39" s="69"/>
      <c r="T39" s="69"/>
      <c r="U39" s="69"/>
      <c r="AD39" s="53"/>
      <c r="AE39" s="53"/>
      <c r="AF39" s="53"/>
      <c r="AG39" s="59"/>
      <c r="AH39" s="59"/>
    </row>
    <row r="40" spans="6:34" ht="14.25" customHeight="1" thickBot="1">
      <c r="F40" s="71"/>
      <c r="G40" s="72" t="s">
        <v>163</v>
      </c>
      <c r="H40" s="68"/>
      <c r="M40" s="69"/>
      <c r="N40" s="69"/>
      <c r="O40" s="69"/>
      <c r="P40" s="69"/>
      <c r="Q40" s="69"/>
      <c r="R40" s="69"/>
      <c r="S40" s="69"/>
      <c r="T40" s="69"/>
      <c r="U40" s="69"/>
      <c r="AD40" s="53"/>
      <c r="AE40" s="53"/>
      <c r="AF40" s="53"/>
      <c r="AG40" s="59"/>
      <c r="AH40" s="59"/>
    </row>
    <row r="41" spans="6:34" ht="14.25">
      <c r="F41" s="64" t="s">
        <v>171</v>
      </c>
      <c r="G41" s="23">
        <v>1</v>
      </c>
      <c r="H41" s="65"/>
      <c r="M41" s="69"/>
      <c r="N41" s="69"/>
      <c r="O41" s="69"/>
      <c r="P41" s="69"/>
      <c r="Q41" s="69"/>
      <c r="R41" s="69"/>
      <c r="S41" s="69"/>
      <c r="T41" s="69"/>
      <c r="U41" s="69"/>
      <c r="AD41" s="53"/>
      <c r="AE41" s="53"/>
      <c r="AF41" s="53"/>
      <c r="AG41" s="59"/>
      <c r="AH41" s="59"/>
    </row>
    <row r="42" spans="6:34" ht="14.25">
      <c r="F42" s="57"/>
      <c r="G42" s="70" t="s">
        <v>164</v>
      </c>
      <c r="H42" s="65"/>
      <c r="M42" s="69"/>
      <c r="N42" s="69"/>
      <c r="O42" s="69"/>
      <c r="P42" s="69"/>
      <c r="Q42" s="69"/>
      <c r="R42" s="69"/>
      <c r="S42" s="69"/>
      <c r="T42" s="69"/>
      <c r="U42" s="69"/>
      <c r="AD42" s="53"/>
      <c r="AE42" s="53"/>
      <c r="AF42" s="53"/>
      <c r="AG42" s="59"/>
      <c r="AH42" s="59"/>
    </row>
    <row r="43" spans="6:34" ht="14.25" customHeight="1" thickBot="1">
      <c r="F43" s="71"/>
      <c r="G43" s="72" t="s">
        <v>165</v>
      </c>
      <c r="H43" s="68"/>
      <c r="M43" s="69"/>
      <c r="N43" s="69"/>
      <c r="O43" s="69"/>
      <c r="P43" s="69"/>
      <c r="Q43" s="69"/>
      <c r="R43" s="69"/>
      <c r="S43" s="69"/>
      <c r="T43" s="69"/>
      <c r="U43" s="69"/>
      <c r="AD43" s="53"/>
      <c r="AE43" s="53"/>
      <c r="AF43" s="53"/>
      <c r="AG43" s="59"/>
      <c r="AH43" s="59"/>
    </row>
    <row r="44" spans="6:34" ht="14.25">
      <c r="F44" s="64" t="s">
        <v>172</v>
      </c>
      <c r="G44" s="23">
        <v>1</v>
      </c>
      <c r="H44" s="65"/>
      <c r="M44" s="69"/>
      <c r="N44" s="69"/>
      <c r="O44" s="69"/>
      <c r="P44" s="69"/>
      <c r="Q44" s="69"/>
      <c r="R44" s="69"/>
      <c r="S44" s="69"/>
      <c r="T44" s="69"/>
      <c r="U44" s="69"/>
      <c r="AD44" s="53"/>
      <c r="AE44" s="53"/>
      <c r="AF44" s="53"/>
      <c r="AG44" s="59"/>
      <c r="AH44" s="59"/>
    </row>
    <row r="45" spans="6:34" ht="14.25">
      <c r="F45" s="57"/>
      <c r="G45" s="70" t="s">
        <v>164</v>
      </c>
      <c r="H45" s="65"/>
      <c r="M45" s="69"/>
      <c r="N45" s="69"/>
      <c r="O45" s="69"/>
      <c r="P45" s="69"/>
      <c r="Q45" s="69"/>
      <c r="R45" s="69"/>
      <c r="S45" s="69"/>
      <c r="T45" s="69"/>
      <c r="U45" s="69"/>
      <c r="AD45" s="53"/>
      <c r="AE45" s="53"/>
      <c r="AF45" s="53"/>
      <c r="AG45" s="59"/>
      <c r="AH45" s="59"/>
    </row>
    <row r="46" spans="6:34" ht="14.25" customHeight="1">
      <c r="F46" s="71"/>
      <c r="G46" s="72" t="s">
        <v>165</v>
      </c>
      <c r="H46" s="68"/>
      <c r="M46" s="69"/>
      <c r="N46" s="69"/>
      <c r="O46" s="69"/>
      <c r="P46" s="69"/>
      <c r="Q46" s="69"/>
      <c r="R46" s="69"/>
      <c r="S46" s="69"/>
      <c r="T46" s="69"/>
      <c r="U46" s="69"/>
      <c r="AD46" s="53"/>
      <c r="AE46" s="53"/>
      <c r="AF46" s="53"/>
      <c r="AG46" s="59"/>
      <c r="AH46" s="59"/>
    </row>
    <row r="47" spans="13:34" ht="14.25">
      <c r="M47" s="69"/>
      <c r="N47" s="69"/>
      <c r="O47" s="69"/>
      <c r="P47" s="69"/>
      <c r="Q47" s="69"/>
      <c r="R47" s="69"/>
      <c r="S47" s="69"/>
      <c r="T47" s="69"/>
      <c r="U47" s="69"/>
      <c r="AD47" s="53"/>
      <c r="AE47" s="53"/>
      <c r="AF47" s="53"/>
      <c r="AG47" s="59"/>
      <c r="AH47" s="59"/>
    </row>
    <row r="48" spans="13:34" ht="14.25">
      <c r="M48" s="69"/>
      <c r="N48" s="69"/>
      <c r="O48" s="69"/>
      <c r="P48" s="69"/>
      <c r="Q48" s="69"/>
      <c r="R48" s="69"/>
      <c r="S48" s="69"/>
      <c r="T48" s="69"/>
      <c r="U48" s="69"/>
      <c r="AD48" s="53"/>
      <c r="AE48" s="53"/>
      <c r="AF48" s="53"/>
      <c r="AG48" s="59"/>
      <c r="AH48" s="59"/>
    </row>
    <row r="49" spans="4:34" ht="25.5">
      <c r="D49" s="91" t="s">
        <v>90</v>
      </c>
      <c r="E49" s="90"/>
      <c r="F49" s="90"/>
      <c r="G49" s="90"/>
      <c r="H49" s="90"/>
      <c r="I49" s="90"/>
      <c r="M49" s="69"/>
      <c r="N49" s="69"/>
      <c r="O49" s="69"/>
      <c r="P49" s="69"/>
      <c r="Q49" s="69"/>
      <c r="R49" s="69"/>
      <c r="S49" s="69"/>
      <c r="T49" s="69"/>
      <c r="U49" s="69"/>
      <c r="AD49" s="53"/>
      <c r="AE49" s="53"/>
      <c r="AF49" s="53"/>
      <c r="AG49" s="59"/>
      <c r="AH49" s="59"/>
    </row>
    <row r="50" spans="4:34" ht="15">
      <c r="D50" s="92" t="s">
        <v>89</v>
      </c>
      <c r="E50" s="93"/>
      <c r="F50" s="93"/>
      <c r="G50" s="189" t="s">
        <v>88</v>
      </c>
      <c r="H50" s="190"/>
      <c r="I50" s="94" t="s">
        <v>151</v>
      </c>
      <c r="R50" s="69"/>
      <c r="S50" s="69"/>
      <c r="T50" s="69"/>
      <c r="U50" s="69"/>
      <c r="V50" s="69"/>
      <c r="W50" s="186" t="s">
        <v>87</v>
      </c>
      <c r="X50" s="186"/>
      <c r="Y50" s="186"/>
      <c r="Z50" s="186"/>
      <c r="AB50" s="69"/>
      <c r="AC50" s="69"/>
      <c r="AD50" s="69"/>
      <c r="AE50" s="69"/>
      <c r="AF50" s="53"/>
      <c r="AG50" s="59"/>
      <c r="AH50" s="73"/>
    </row>
    <row r="51" spans="4:34" ht="15">
      <c r="D51" s="95"/>
      <c r="E51" s="96"/>
      <c r="F51" s="96"/>
      <c r="G51" s="95"/>
      <c r="H51" s="97"/>
      <c r="I51" s="98"/>
      <c r="R51" s="69"/>
      <c r="S51" s="69"/>
      <c r="T51" s="69"/>
      <c r="U51" s="69"/>
      <c r="V51" s="69"/>
      <c r="W51" s="185" t="s">
        <v>86</v>
      </c>
      <c r="X51" s="186"/>
      <c r="Y51" s="187" t="s">
        <v>85</v>
      </c>
      <c r="Z51" s="187"/>
      <c r="AB51" s="69"/>
      <c r="AC51" s="69"/>
      <c r="AD51" s="69"/>
      <c r="AE51" s="69"/>
      <c r="AF51" s="53"/>
      <c r="AG51" s="59"/>
      <c r="AH51" s="73"/>
    </row>
    <row r="52" spans="4:34" ht="15">
      <c r="D52" s="99"/>
      <c r="E52" s="100"/>
      <c r="F52" s="100"/>
      <c r="G52" s="99"/>
      <c r="H52" s="101"/>
      <c r="I52" s="102"/>
      <c r="W52" s="188" t="s">
        <v>84</v>
      </c>
      <c r="X52" s="186"/>
      <c r="Y52" s="187" t="s">
        <v>83</v>
      </c>
      <c r="Z52" s="187"/>
      <c r="AD52" s="73"/>
      <c r="AE52" s="69"/>
      <c r="AF52" s="53"/>
      <c r="AG52" s="59"/>
      <c r="AH52" s="73"/>
    </row>
    <row r="53" spans="4:34" ht="15.75" thickBot="1">
      <c r="D53" s="103" t="s">
        <v>82</v>
      </c>
      <c r="E53" s="104"/>
      <c r="F53" s="105"/>
      <c r="G53" s="176" t="s">
        <v>81</v>
      </c>
      <c r="H53" s="177"/>
      <c r="I53" s="106" t="str">
        <f>CONCATENATE(W53,Y53,"h")</f>
        <v>3903h</v>
      </c>
      <c r="W53" s="178" t="str">
        <f>RIGHT(DEC2HEX(Q32-1,4),2)</f>
        <v>39</v>
      </c>
      <c r="X53" s="179"/>
      <c r="Y53" s="171" t="str">
        <f>RIGHT(DEC2HEX(Q30-1,4),2)</f>
        <v>03</v>
      </c>
      <c r="Z53" s="172"/>
      <c r="AA53" s="69" t="s">
        <v>37</v>
      </c>
      <c r="AD53" s="73"/>
      <c r="AE53" s="69"/>
      <c r="AF53" s="53"/>
      <c r="AG53" s="59"/>
      <c r="AH53" s="73"/>
    </row>
    <row r="54" spans="4:40" ht="15">
      <c r="D54" s="103" t="s">
        <v>80</v>
      </c>
      <c r="E54" s="104"/>
      <c r="F54" s="107"/>
      <c r="G54" s="147" t="s">
        <v>79</v>
      </c>
      <c r="H54" s="148"/>
      <c r="I54" s="106" t="str">
        <f>CONCATENATE(W54,Y54,"h")</f>
        <v>0002h</v>
      </c>
      <c r="W54" s="145" t="s">
        <v>152</v>
      </c>
      <c r="X54" s="146"/>
      <c r="Y54" s="180" t="s">
        <v>149</v>
      </c>
      <c r="Z54" s="181"/>
      <c r="AA54" s="45" t="s">
        <v>37</v>
      </c>
      <c r="AD54" s="74"/>
      <c r="AE54" s="74"/>
      <c r="AF54" s="53"/>
      <c r="AG54" s="74"/>
      <c r="AH54" s="74"/>
      <c r="AN54" s="74"/>
    </row>
    <row r="55" spans="4:34" ht="15">
      <c r="D55" s="103" t="s">
        <v>78</v>
      </c>
      <c r="E55" s="104"/>
      <c r="F55" s="107"/>
      <c r="G55" s="147" t="s">
        <v>77</v>
      </c>
      <c r="H55" s="148"/>
      <c r="I55" s="106" t="str">
        <f>CONCATENATE(W55,Y55,"h")</f>
        <v>0810h</v>
      </c>
      <c r="W55" s="173" t="s">
        <v>153</v>
      </c>
      <c r="X55" s="174"/>
      <c r="Y55" s="175" t="s">
        <v>154</v>
      </c>
      <c r="Z55" s="174"/>
      <c r="AA55" s="69" t="s">
        <v>37</v>
      </c>
      <c r="AD55" s="74"/>
      <c r="AE55" s="74"/>
      <c r="AF55" s="53"/>
      <c r="AG55" s="74"/>
      <c r="AH55" s="74"/>
    </row>
    <row r="56" spans="4:34" ht="15">
      <c r="D56" s="103" t="s">
        <v>76</v>
      </c>
      <c r="E56" s="104"/>
      <c r="F56" s="107"/>
      <c r="G56" s="147" t="s">
        <v>75</v>
      </c>
      <c r="H56" s="148"/>
      <c r="I56" s="106" t="str">
        <f>CONCATENATE(W56,Y56,"h")</f>
        <v>0000h</v>
      </c>
      <c r="W56" s="145" t="s">
        <v>152</v>
      </c>
      <c r="X56" s="146"/>
      <c r="Y56" s="145" t="s">
        <v>152</v>
      </c>
      <c r="Z56" s="146"/>
      <c r="AA56" s="69" t="s">
        <v>37</v>
      </c>
      <c r="AD56" s="75"/>
      <c r="AE56" s="66"/>
      <c r="AF56" s="53"/>
      <c r="AG56" s="66"/>
      <c r="AH56" s="74"/>
    </row>
    <row r="57" spans="4:35" ht="14.25">
      <c r="D57" s="90"/>
      <c r="E57" s="90"/>
      <c r="F57" s="108"/>
      <c r="G57" s="108"/>
      <c r="H57" s="109"/>
      <c r="I57" s="90"/>
      <c r="W57" s="66"/>
      <c r="X57" s="66"/>
      <c r="Y57" s="66"/>
      <c r="Z57" s="66"/>
      <c r="AD57" s="76"/>
      <c r="AE57" s="77"/>
      <c r="AF57" s="53"/>
      <c r="AG57" s="76"/>
      <c r="AH57" s="76"/>
      <c r="AI57" s="69"/>
    </row>
    <row r="58" spans="4:34" ht="15">
      <c r="D58" s="103" t="s">
        <v>74</v>
      </c>
      <c r="E58" s="104"/>
      <c r="F58" s="107"/>
      <c r="G58" s="147" t="s">
        <v>73</v>
      </c>
      <c r="H58" s="148"/>
      <c r="I58" s="106" t="str">
        <f>CONCATENATE(W58,Y58,"h")</f>
        <v>0000h</v>
      </c>
      <c r="W58" s="145" t="s">
        <v>152</v>
      </c>
      <c r="X58" s="146"/>
      <c r="Y58" s="145" t="s">
        <v>152</v>
      </c>
      <c r="Z58" s="146"/>
      <c r="AA58" s="69" t="s">
        <v>37</v>
      </c>
      <c r="AD58" s="73"/>
      <c r="AE58" s="69"/>
      <c r="AF58" s="53"/>
      <c r="AG58" s="73"/>
      <c r="AH58" s="73"/>
    </row>
    <row r="59" spans="4:34" ht="14.25">
      <c r="D59" s="90"/>
      <c r="E59" s="90"/>
      <c r="F59" s="108"/>
      <c r="G59" s="169"/>
      <c r="H59" s="169"/>
      <c r="I59" s="90"/>
      <c r="T59" s="25">
        <v>0</v>
      </c>
      <c r="U59" s="25">
        <v>0</v>
      </c>
      <c r="W59" s="170"/>
      <c r="X59" s="170"/>
      <c r="Y59" s="45"/>
      <c r="Z59" s="45"/>
      <c r="AD59" s="66"/>
      <c r="AE59" s="45"/>
      <c r="AF59" s="53"/>
      <c r="AG59" s="66"/>
      <c r="AH59" s="66"/>
    </row>
    <row r="60" spans="4:34" ht="15.75" thickBot="1">
      <c r="D60" s="103" t="s">
        <v>72</v>
      </c>
      <c r="E60" s="104"/>
      <c r="F60" s="107"/>
      <c r="G60" s="147" t="s">
        <v>71</v>
      </c>
      <c r="H60" s="148"/>
      <c r="I60" s="106" t="str">
        <f>CONCATENATE(W60,Y60,"h")</f>
        <v>0000h</v>
      </c>
      <c r="T60" s="25">
        <v>1</v>
      </c>
      <c r="U60" s="25">
        <v>2</v>
      </c>
      <c r="W60" s="145" t="s">
        <v>152</v>
      </c>
      <c r="X60" s="146"/>
      <c r="Y60" s="171" t="str">
        <f>RIGHT(DEC2HEX(Q34-2,4),2)</f>
        <v>00</v>
      </c>
      <c r="Z60" s="172"/>
      <c r="AA60" s="45" t="s">
        <v>37</v>
      </c>
      <c r="AD60" s="66"/>
      <c r="AE60" s="45"/>
      <c r="AF60" s="53"/>
      <c r="AG60" s="66"/>
      <c r="AH60" s="66"/>
    </row>
    <row r="61" spans="4:34" ht="15.75" thickBot="1">
      <c r="D61" s="103" t="s">
        <v>70</v>
      </c>
      <c r="E61" s="104"/>
      <c r="F61" s="107"/>
      <c r="G61" s="147" t="s">
        <v>69</v>
      </c>
      <c r="H61" s="148"/>
      <c r="I61" s="106" t="str">
        <f>CONCATENATE(W61,T66,Z61,"h")</f>
        <v>0240h</v>
      </c>
      <c r="T61" s="25">
        <f>VLOOKUP(G35,T59:U60,2)</f>
        <v>2</v>
      </c>
      <c r="V61" s="25" t="s">
        <v>170</v>
      </c>
      <c r="W61" s="145" t="str">
        <f>DEC2HEX(T61,2)</f>
        <v>02</v>
      </c>
      <c r="X61" s="163"/>
      <c r="Y61" s="79" t="str">
        <f>BIN2HEX(T67)</f>
        <v>C</v>
      </c>
      <c r="Z61" s="80">
        <v>0</v>
      </c>
      <c r="AA61" s="69" t="s">
        <v>37</v>
      </c>
      <c r="AD61" s="66"/>
      <c r="AE61" s="45"/>
      <c r="AF61" s="53"/>
      <c r="AG61" s="66"/>
      <c r="AH61" s="66"/>
    </row>
    <row r="62" spans="4:34" ht="15" thickBot="1">
      <c r="D62" s="90"/>
      <c r="E62" s="90"/>
      <c r="F62" s="108"/>
      <c r="G62" s="169"/>
      <c r="H62" s="169"/>
      <c r="I62" s="90"/>
      <c r="W62" s="170"/>
      <c r="X62" s="170"/>
      <c r="Z62" s="81"/>
      <c r="AD62" s="66"/>
      <c r="AE62" s="78"/>
      <c r="AF62" s="53"/>
      <c r="AG62" s="66"/>
      <c r="AH62" s="66"/>
    </row>
    <row r="63" spans="4:34" ht="15.75" thickBot="1">
      <c r="D63" s="103" t="s">
        <v>68</v>
      </c>
      <c r="E63" s="104"/>
      <c r="F63" s="110"/>
      <c r="G63" s="147" t="s">
        <v>67</v>
      </c>
      <c r="H63" s="148"/>
      <c r="I63" s="106" t="str">
        <f aca="true" t="shared" si="0" ref="I63:I72">CONCATENATE(W63,Y63,"h")</f>
        <v>0073h</v>
      </c>
      <c r="T63" s="25">
        <v>0</v>
      </c>
      <c r="U63" s="25">
        <v>0</v>
      </c>
      <c r="V63" s="25" t="s">
        <v>170</v>
      </c>
      <c r="W63" s="145" t="s">
        <v>152</v>
      </c>
      <c r="X63" s="146"/>
      <c r="Y63" s="150" t="str">
        <f>RIGHT(DEC2HEX(G28/8-1,4),2)</f>
        <v>73</v>
      </c>
      <c r="Z63" s="151"/>
      <c r="AA63" s="69" t="s">
        <v>37</v>
      </c>
      <c r="AD63" s="66"/>
      <c r="AE63" s="78"/>
      <c r="AF63" s="53"/>
      <c r="AG63" s="66"/>
      <c r="AH63" s="66"/>
    </row>
    <row r="64" spans="4:34" ht="15.75" thickBot="1">
      <c r="D64" s="111" t="s">
        <v>66</v>
      </c>
      <c r="E64" s="104"/>
      <c r="F64" s="110"/>
      <c r="G64" s="147" t="s">
        <v>65</v>
      </c>
      <c r="H64" s="148"/>
      <c r="I64" s="106" t="str">
        <f t="shared" si="0"/>
        <v>018Fh</v>
      </c>
      <c r="T64" s="25">
        <v>1</v>
      </c>
      <c r="U64" s="25">
        <v>8</v>
      </c>
      <c r="W64" s="164" t="str">
        <f>LEFT(DEC2HEX(C26/2-1,4),2)</f>
        <v>01</v>
      </c>
      <c r="X64" s="165"/>
      <c r="Y64" s="165" t="str">
        <f>RIGHT(DEC2HEX(C26/2-1,4),2)</f>
        <v>8F</v>
      </c>
      <c r="Z64" s="166"/>
      <c r="AA64" s="69" t="s">
        <v>37</v>
      </c>
      <c r="AD64" s="66"/>
      <c r="AE64" s="78"/>
      <c r="AF64" s="53"/>
      <c r="AG64" s="66"/>
      <c r="AH64" s="66"/>
    </row>
    <row r="65" spans="4:34" ht="15.75" thickBot="1">
      <c r="D65" s="111" t="s">
        <v>64</v>
      </c>
      <c r="E65" s="104"/>
      <c r="F65" s="110"/>
      <c r="G65" s="147" t="s">
        <v>13</v>
      </c>
      <c r="H65" s="148"/>
      <c r="I65" s="106" t="str">
        <f t="shared" si="0"/>
        <v>004Fh</v>
      </c>
      <c r="J65" s="82" t="s">
        <v>52</v>
      </c>
      <c r="N65" s="33"/>
      <c r="T65" s="25">
        <f>VLOOKUP(G38,T63:U64,2)</f>
        <v>8</v>
      </c>
      <c r="W65" s="145" t="s">
        <v>152</v>
      </c>
      <c r="X65" s="146"/>
      <c r="Y65" s="167" t="str">
        <f>RIGHT(DEC2HEX(G27-9,4),2)</f>
        <v>4F</v>
      </c>
      <c r="Z65" s="168"/>
      <c r="AA65" s="69" t="s">
        <v>37</v>
      </c>
      <c r="AD65" s="83"/>
      <c r="AE65" s="84"/>
      <c r="AF65" s="53"/>
      <c r="AG65" s="83"/>
      <c r="AH65" s="83"/>
    </row>
    <row r="66" spans="4:34" ht="15.75" thickBot="1">
      <c r="D66" s="103" t="s">
        <v>63</v>
      </c>
      <c r="E66" s="104"/>
      <c r="F66" s="110"/>
      <c r="G66" s="147" t="s">
        <v>14</v>
      </c>
      <c r="H66" s="148"/>
      <c r="I66" s="106" t="str">
        <f>CONCATENATE(W66,Y66,"h")</f>
        <v>00AFh</v>
      </c>
      <c r="T66" s="85">
        <f>C32</f>
        <v>4</v>
      </c>
      <c r="W66" s="145" t="s">
        <v>152</v>
      </c>
      <c r="X66" s="163"/>
      <c r="Y66" s="155" t="str">
        <f>BIN2HEX(T73)</f>
        <v>AF</v>
      </c>
      <c r="Z66" s="157"/>
      <c r="AA66" s="69" t="s">
        <v>37</v>
      </c>
      <c r="AC66" s="25">
        <v>46</v>
      </c>
      <c r="AD66" s="66"/>
      <c r="AE66" s="78"/>
      <c r="AF66" s="53"/>
      <c r="AG66" s="66"/>
      <c r="AH66" s="66"/>
    </row>
    <row r="67" spans="4:34" ht="15.75" thickBot="1">
      <c r="D67" s="112" t="s">
        <v>62</v>
      </c>
      <c r="E67" s="104"/>
      <c r="F67" s="110"/>
      <c r="G67" s="147" t="s">
        <v>15</v>
      </c>
      <c r="H67" s="148"/>
      <c r="I67" s="106" t="str">
        <f t="shared" si="0"/>
        <v>0027h</v>
      </c>
      <c r="T67" s="25">
        <f>HEX2BIN(T65)+HEX2BIN(T66)</f>
        <v>1100</v>
      </c>
      <c r="W67" s="145" t="s">
        <v>152</v>
      </c>
      <c r="X67" s="163"/>
      <c r="Y67" s="155" t="str">
        <f>RIGHT(DEC2HEX(G26-1,4),2)</f>
        <v>27</v>
      </c>
      <c r="Z67" s="157"/>
      <c r="AA67" s="69" t="s">
        <v>37</v>
      </c>
      <c r="AD67" s="66"/>
      <c r="AE67" s="78"/>
      <c r="AF67" s="53"/>
      <c r="AG67" s="66"/>
      <c r="AH67" s="66"/>
    </row>
    <row r="68" spans="4:34" ht="15.75" thickBot="1">
      <c r="D68" s="103" t="s">
        <v>61</v>
      </c>
      <c r="E68" s="104"/>
      <c r="F68" s="110"/>
      <c r="G68" s="147" t="s">
        <v>60</v>
      </c>
      <c r="H68" s="148"/>
      <c r="I68" s="106" t="str">
        <f t="shared" si="0"/>
        <v>020Ch</v>
      </c>
      <c r="W68" s="161" t="str">
        <f>LEFT(DEC2HEX(G32-1,4),2)</f>
        <v>02</v>
      </c>
      <c r="X68" s="162"/>
      <c r="Y68" s="150" t="str">
        <f>RIGHT(DEC2HEX(G32-1,4),2)</f>
        <v>0C</v>
      </c>
      <c r="Z68" s="151"/>
      <c r="AA68" s="69" t="s">
        <v>37</v>
      </c>
      <c r="AD68" s="83"/>
      <c r="AE68" s="84"/>
      <c r="AF68" s="53"/>
      <c r="AG68" s="83"/>
      <c r="AH68" s="83"/>
    </row>
    <row r="69" spans="4:34" ht="15.75" thickBot="1">
      <c r="D69" s="112" t="s">
        <v>59</v>
      </c>
      <c r="E69" s="104"/>
      <c r="F69" s="110"/>
      <c r="G69" s="147" t="s">
        <v>58</v>
      </c>
      <c r="H69" s="148"/>
      <c r="I69" s="106" t="str">
        <f t="shared" si="0"/>
        <v>01DFh</v>
      </c>
      <c r="T69" s="25">
        <v>0</v>
      </c>
      <c r="U69" s="25">
        <v>0</v>
      </c>
      <c r="V69" s="25" t="s">
        <v>173</v>
      </c>
      <c r="W69" s="161" t="str">
        <f>LEFT(DEC2HEX(C27-1,4),2)</f>
        <v>01</v>
      </c>
      <c r="X69" s="162"/>
      <c r="Y69" s="150" t="str">
        <f>RIGHT(DEC2HEX(C27-1,4),2)</f>
        <v>DF</v>
      </c>
      <c r="Z69" s="151"/>
      <c r="AA69" s="69" t="s">
        <v>37</v>
      </c>
      <c r="AD69" s="66"/>
      <c r="AE69" s="78"/>
      <c r="AF69" s="53"/>
      <c r="AG69" s="66"/>
      <c r="AH69" s="66"/>
    </row>
    <row r="70" spans="4:34" ht="15.75" thickBot="1">
      <c r="D70" s="112" t="s">
        <v>57</v>
      </c>
      <c r="E70" s="104"/>
      <c r="F70" s="110"/>
      <c r="G70" s="147" t="s">
        <v>56</v>
      </c>
      <c r="H70" s="148"/>
      <c r="I70" s="106" t="str">
        <f t="shared" si="0"/>
        <v>002Ch</v>
      </c>
      <c r="J70" s="82" t="s">
        <v>52</v>
      </c>
      <c r="T70" s="25">
        <v>1</v>
      </c>
      <c r="U70" s="25">
        <v>80</v>
      </c>
      <c r="W70" s="145" t="s">
        <v>152</v>
      </c>
      <c r="X70" s="146"/>
      <c r="Y70" s="156" t="str">
        <f>RIGHT(DEC2HEX(G32-C27-1,4),2)</f>
        <v>2C</v>
      </c>
      <c r="Z70" s="157"/>
      <c r="AA70" s="69" t="s">
        <v>37</v>
      </c>
      <c r="AD70" s="66"/>
      <c r="AE70" s="78"/>
      <c r="AF70" s="53"/>
      <c r="AG70" s="66"/>
      <c r="AH70" s="66"/>
    </row>
    <row r="71" spans="4:34" ht="15.75" thickBot="1">
      <c r="D71" s="112" t="s">
        <v>55</v>
      </c>
      <c r="E71" s="104"/>
      <c r="F71" s="110"/>
      <c r="G71" s="147" t="s">
        <v>54</v>
      </c>
      <c r="H71" s="148"/>
      <c r="I71" s="106" t="str">
        <f>CONCATENATE(W71,Y71,"h")</f>
        <v>0082h</v>
      </c>
      <c r="T71" s="25">
        <f>VLOOKUP(G41,T69:U70,2)</f>
        <v>80</v>
      </c>
      <c r="W71" s="145" t="s">
        <v>152</v>
      </c>
      <c r="X71" s="163"/>
      <c r="Y71" s="155" t="str">
        <f>BIN2HEX(T78,2)</f>
        <v>82</v>
      </c>
      <c r="Z71" s="157"/>
      <c r="AA71" s="69" t="s">
        <v>37</v>
      </c>
      <c r="AC71" s="25">
        <v>50</v>
      </c>
      <c r="AD71" s="66"/>
      <c r="AE71" s="78"/>
      <c r="AF71" s="53"/>
      <c r="AG71" s="66"/>
      <c r="AH71" s="66"/>
    </row>
    <row r="72" spans="4:34" ht="15.75" thickBot="1">
      <c r="D72" s="112" t="s">
        <v>53</v>
      </c>
      <c r="E72" s="104"/>
      <c r="F72" s="110"/>
      <c r="G72" s="147" t="s">
        <v>16</v>
      </c>
      <c r="H72" s="148"/>
      <c r="I72" s="106" t="str">
        <f t="shared" si="0"/>
        <v>000Dh</v>
      </c>
      <c r="J72" s="82" t="s">
        <v>52</v>
      </c>
      <c r="N72" s="33"/>
      <c r="T72" s="156" t="str">
        <f>RIGHT(DEC2HEX(G29-1,4),2)</f>
        <v>2F</v>
      </c>
      <c r="U72" s="157"/>
      <c r="W72" s="145" t="s">
        <v>152</v>
      </c>
      <c r="X72" s="146"/>
      <c r="Y72" s="156" t="str">
        <f>RIGHT(DEC2HEX(G30,4),2)</f>
        <v>0D</v>
      </c>
      <c r="Z72" s="157"/>
      <c r="AA72" s="69" t="s">
        <v>37</v>
      </c>
      <c r="AD72" s="66"/>
      <c r="AE72" s="78"/>
      <c r="AF72" s="53"/>
      <c r="AG72" s="66"/>
      <c r="AH72" s="66"/>
    </row>
    <row r="73" spans="4:34" ht="14.25">
      <c r="D73" s="90"/>
      <c r="E73" s="90"/>
      <c r="F73" s="108"/>
      <c r="G73" s="90"/>
      <c r="H73" s="90"/>
      <c r="I73" s="90"/>
      <c r="M73" s="86"/>
      <c r="N73" s="86"/>
      <c r="T73" s="25">
        <f>HEX2BIN(T71)+HEX2BIN(T72)</f>
        <v>10101111</v>
      </c>
      <c r="W73" s="158"/>
      <c r="X73" s="158"/>
      <c r="Z73" s="69"/>
      <c r="AD73" s="66"/>
      <c r="AE73" s="78"/>
      <c r="AF73" s="53"/>
      <c r="AG73" s="66"/>
      <c r="AH73" s="66"/>
    </row>
    <row r="74" spans="4:34" ht="15">
      <c r="D74" s="103" t="s">
        <v>51</v>
      </c>
      <c r="E74" s="104"/>
      <c r="F74" s="107"/>
      <c r="G74" s="147" t="s">
        <v>50</v>
      </c>
      <c r="H74" s="148"/>
      <c r="I74" s="106" t="str">
        <f>CONCATENATE(W74,Y74,"h")</f>
        <v>0030h</v>
      </c>
      <c r="M74" s="86"/>
      <c r="N74" s="86"/>
      <c r="T74" s="25">
        <v>0</v>
      </c>
      <c r="U74" s="25">
        <v>0</v>
      </c>
      <c r="V74" s="25" t="s">
        <v>174</v>
      </c>
      <c r="W74" s="145" t="s">
        <v>152</v>
      </c>
      <c r="X74" s="146"/>
      <c r="Y74" s="159" t="s">
        <v>157</v>
      </c>
      <c r="Z74" s="160"/>
      <c r="AA74" s="45" t="s">
        <v>37</v>
      </c>
      <c r="AB74" s="86"/>
      <c r="AC74" s="87"/>
      <c r="AD74" s="73"/>
      <c r="AE74" s="69"/>
      <c r="AF74" s="53"/>
      <c r="AG74" s="73"/>
      <c r="AH74" s="73"/>
    </row>
    <row r="75" spans="4:34" ht="14.25">
      <c r="D75" s="90"/>
      <c r="E75" s="90"/>
      <c r="F75" s="108"/>
      <c r="G75" s="90"/>
      <c r="H75" s="90"/>
      <c r="I75" s="90"/>
      <c r="M75" s="45"/>
      <c r="T75" s="25">
        <v>1</v>
      </c>
      <c r="U75" s="25">
        <v>80</v>
      </c>
      <c r="Y75" s="69"/>
      <c r="Z75" s="69"/>
      <c r="AA75" s="45"/>
      <c r="AB75" s="86"/>
      <c r="AC75" s="87"/>
      <c r="AD75" s="73"/>
      <c r="AE75" s="69"/>
      <c r="AF75" s="53"/>
      <c r="AG75" s="73"/>
      <c r="AH75" s="73"/>
    </row>
    <row r="76" spans="4:34" ht="15.75" thickBot="1">
      <c r="D76" s="103" t="s">
        <v>49</v>
      </c>
      <c r="E76" s="104"/>
      <c r="F76" s="107"/>
      <c r="G76" s="147" t="s">
        <v>48</v>
      </c>
      <c r="H76" s="148"/>
      <c r="I76" s="106" t="str">
        <f aca="true" t="shared" si="1" ref="I76:I83">CONCATENATE(W76,Y76,"h")</f>
        <v>0000h</v>
      </c>
      <c r="M76" s="45"/>
      <c r="T76" s="25">
        <f>VLOOKUP(G44,T74:U75,2)</f>
        <v>80</v>
      </c>
      <c r="V76" s="86"/>
      <c r="W76" s="145" t="s">
        <v>152</v>
      </c>
      <c r="X76" s="146"/>
      <c r="Y76" s="145" t="s">
        <v>152</v>
      </c>
      <c r="Z76" s="146"/>
      <c r="AA76" s="69" t="s">
        <v>37</v>
      </c>
      <c r="AB76" s="86"/>
      <c r="AC76" s="87"/>
      <c r="AD76" s="69"/>
      <c r="AE76" s="69"/>
      <c r="AF76" s="69"/>
      <c r="AG76" s="73"/>
      <c r="AH76" s="73"/>
    </row>
    <row r="77" spans="4:34" ht="15.75" thickBot="1">
      <c r="D77" s="103" t="s">
        <v>47</v>
      </c>
      <c r="E77" s="104"/>
      <c r="F77" s="107"/>
      <c r="G77" s="147" t="s">
        <v>46</v>
      </c>
      <c r="H77" s="148"/>
      <c r="I77" s="106" t="str">
        <f t="shared" si="1"/>
        <v>0000h</v>
      </c>
      <c r="M77" s="45"/>
      <c r="T77" s="150" t="str">
        <f>RIGHT(DEC2HEX(G33-1,4),2)</f>
        <v>02</v>
      </c>
      <c r="U77" s="151"/>
      <c r="V77" s="86"/>
      <c r="W77" s="145" t="s">
        <v>152</v>
      </c>
      <c r="X77" s="146"/>
      <c r="Y77" s="145" t="s">
        <v>152</v>
      </c>
      <c r="Z77" s="146"/>
      <c r="AA77" s="45" t="s">
        <v>37</v>
      </c>
      <c r="AB77" s="86"/>
      <c r="AC77" s="87"/>
      <c r="AD77" s="69"/>
      <c r="AE77" s="69"/>
      <c r="AF77" s="69"/>
      <c r="AG77" s="73"/>
      <c r="AH77" s="69"/>
    </row>
    <row r="78" spans="4:34" ht="15">
      <c r="D78" s="103" t="s">
        <v>45</v>
      </c>
      <c r="E78" s="104"/>
      <c r="F78" s="113"/>
      <c r="G78" s="147" t="s">
        <v>44</v>
      </c>
      <c r="H78" s="148"/>
      <c r="I78" s="106" t="str">
        <f t="shared" si="1"/>
        <v>0000h</v>
      </c>
      <c r="M78" s="45"/>
      <c r="T78" s="25">
        <f>HEX2BIN(T76)+HEX2BIN(T77)</f>
        <v>10000010</v>
      </c>
      <c r="V78" s="86"/>
      <c r="W78" s="145" t="s">
        <v>152</v>
      </c>
      <c r="X78" s="146"/>
      <c r="Y78" s="145" t="s">
        <v>152</v>
      </c>
      <c r="Z78" s="146"/>
      <c r="AA78" s="45" t="s">
        <v>37</v>
      </c>
      <c r="AB78" s="86"/>
      <c r="AC78" s="87"/>
      <c r="AD78" s="69"/>
      <c r="AE78" s="69"/>
      <c r="AF78" s="69"/>
      <c r="AG78" s="69"/>
      <c r="AH78" s="69"/>
    </row>
    <row r="79" spans="4:34" ht="15.75" thickBot="1">
      <c r="D79" s="103" t="s">
        <v>25</v>
      </c>
      <c r="E79" s="104"/>
      <c r="F79" s="113"/>
      <c r="G79" s="147" t="s">
        <v>43</v>
      </c>
      <c r="H79" s="148"/>
      <c r="I79" s="106" t="str">
        <f t="shared" si="1"/>
        <v>0000h</v>
      </c>
      <c r="M79" s="45"/>
      <c r="V79" s="86"/>
      <c r="W79" s="145" t="s">
        <v>152</v>
      </c>
      <c r="X79" s="146"/>
      <c r="Y79" s="145" t="s">
        <v>152</v>
      </c>
      <c r="Z79" s="146"/>
      <c r="AA79" s="45" t="s">
        <v>37</v>
      </c>
      <c r="AB79" s="86"/>
      <c r="AC79" s="87"/>
      <c r="AD79" s="69"/>
      <c r="AE79" s="69"/>
      <c r="AF79" s="69"/>
      <c r="AG79" s="69"/>
      <c r="AH79" s="69"/>
    </row>
    <row r="80" spans="4:34" ht="15.75" thickBot="1">
      <c r="D80" s="103" t="s">
        <v>42</v>
      </c>
      <c r="E80" s="104"/>
      <c r="F80" s="113"/>
      <c r="G80" s="147" t="s">
        <v>17</v>
      </c>
      <c r="H80" s="148"/>
      <c r="I80" s="106" t="str">
        <f t="shared" si="1"/>
        <v>0640h</v>
      </c>
      <c r="M80" s="45"/>
      <c r="V80" s="88"/>
      <c r="W80" s="145" t="str">
        <f>LEFT(DEC2HEX(C26*16/8,4),2)</f>
        <v>06</v>
      </c>
      <c r="X80" s="146"/>
      <c r="Y80" s="154" t="str">
        <f>RIGHT(DEC2HEX(C26*16/8,4),2)</f>
        <v>40</v>
      </c>
      <c r="Z80" s="151"/>
      <c r="AA80" s="45" t="s">
        <v>37</v>
      </c>
      <c r="AB80" s="88"/>
      <c r="AC80" s="73"/>
      <c r="AD80" s="69"/>
      <c r="AE80" s="69"/>
      <c r="AF80" s="69"/>
      <c r="AG80" s="69"/>
      <c r="AH80" s="69"/>
    </row>
    <row r="81" spans="4:34" ht="15.75" thickBot="1">
      <c r="D81" s="103" t="s">
        <v>41</v>
      </c>
      <c r="E81" s="104"/>
      <c r="F81" s="114"/>
      <c r="G81" s="147" t="s">
        <v>18</v>
      </c>
      <c r="H81" s="148"/>
      <c r="I81" s="106" t="str">
        <f t="shared" si="1"/>
        <v>031Fh</v>
      </c>
      <c r="V81" s="69"/>
      <c r="W81" s="155" t="str">
        <f>LEFT(DEC2HEX(C26-1,4),2)</f>
        <v>03</v>
      </c>
      <c r="X81" s="154"/>
      <c r="Y81" s="150" t="str">
        <f>RIGHT(DEC2HEX(C26-1,4),2)</f>
        <v>1F</v>
      </c>
      <c r="Z81" s="151"/>
      <c r="AA81" s="45" t="s">
        <v>37</v>
      </c>
      <c r="AB81" s="69"/>
      <c r="AC81" s="73"/>
      <c r="AD81" s="69"/>
      <c r="AE81" s="69"/>
      <c r="AF81" s="69"/>
      <c r="AG81" s="69"/>
      <c r="AH81" s="69"/>
    </row>
    <row r="82" spans="4:34" ht="15.75" thickBot="1">
      <c r="D82" s="103" t="s">
        <v>40</v>
      </c>
      <c r="E82" s="104"/>
      <c r="F82" s="105"/>
      <c r="G82" s="147" t="s">
        <v>19</v>
      </c>
      <c r="H82" s="148"/>
      <c r="I82" s="106" t="str">
        <f t="shared" si="1"/>
        <v>01DFh</v>
      </c>
      <c r="V82" s="69"/>
      <c r="W82" s="149" t="str">
        <f>LEFT(DEC2HEX(C27-1,4),2)</f>
        <v>01</v>
      </c>
      <c r="X82" s="150"/>
      <c r="Y82" s="150" t="str">
        <f>RIGHT(DEC2HEX(C27-1,4),2)</f>
        <v>DF</v>
      </c>
      <c r="Z82" s="151"/>
      <c r="AA82" s="45" t="s">
        <v>37</v>
      </c>
      <c r="AB82" s="69"/>
      <c r="AC82" s="73"/>
      <c r="AD82" s="69"/>
      <c r="AE82" s="69"/>
      <c r="AF82" s="69"/>
      <c r="AG82" s="69"/>
      <c r="AH82" s="69"/>
    </row>
    <row r="83" spans="4:34" ht="15">
      <c r="D83" s="103" t="s">
        <v>39</v>
      </c>
      <c r="E83" s="104"/>
      <c r="F83" s="105"/>
      <c r="G83" s="147" t="s">
        <v>38</v>
      </c>
      <c r="H83" s="148"/>
      <c r="I83" s="106" t="str">
        <f t="shared" si="1"/>
        <v>0020h</v>
      </c>
      <c r="V83" s="69"/>
      <c r="W83" s="145" t="s">
        <v>152</v>
      </c>
      <c r="X83" s="146"/>
      <c r="Y83" s="152" t="s">
        <v>156</v>
      </c>
      <c r="Z83" s="153"/>
      <c r="AA83" s="45" t="s">
        <v>37</v>
      </c>
      <c r="AB83" s="69"/>
      <c r="AC83" s="73"/>
      <c r="AD83" s="69"/>
      <c r="AE83" s="69"/>
      <c r="AF83" s="69"/>
      <c r="AG83" s="69"/>
      <c r="AH83" s="69"/>
    </row>
    <row r="84" spans="4:34" ht="14.25">
      <c r="D84" s="90"/>
      <c r="E84" s="90"/>
      <c r="F84" s="90"/>
      <c r="G84" s="90"/>
      <c r="H84" s="90"/>
      <c r="I84" s="90"/>
      <c r="V84" s="69"/>
      <c r="Y84" s="69"/>
      <c r="Z84" s="69"/>
      <c r="AB84" s="69"/>
      <c r="AC84" s="69"/>
      <c r="AD84" s="69"/>
      <c r="AE84" s="69"/>
      <c r="AF84" s="69"/>
      <c r="AG84" s="69"/>
      <c r="AH84" s="69"/>
    </row>
    <row r="85" spans="4:34" ht="15">
      <c r="D85" s="90"/>
      <c r="E85" s="90"/>
      <c r="F85" s="90"/>
      <c r="G85" s="115" t="s">
        <v>36</v>
      </c>
      <c r="H85" s="90"/>
      <c r="I85" s="90"/>
      <c r="V85" s="69"/>
      <c r="W85" s="89"/>
      <c r="X85" s="89"/>
      <c r="Y85" s="89"/>
      <c r="Z85" s="89"/>
      <c r="AB85" s="69"/>
      <c r="AC85" s="69"/>
      <c r="AD85" s="69"/>
      <c r="AE85" s="69"/>
      <c r="AF85" s="69"/>
      <c r="AG85" s="69"/>
      <c r="AH85" s="69"/>
    </row>
    <row r="86" spans="4:34" ht="14.25">
      <c r="D86" s="90"/>
      <c r="E86" s="90"/>
      <c r="F86" s="90"/>
      <c r="G86" s="90"/>
      <c r="H86" s="90"/>
      <c r="I86" s="90"/>
      <c r="V86" s="69"/>
      <c r="Y86" s="69"/>
      <c r="Z86" s="69"/>
      <c r="AB86" s="69"/>
      <c r="AC86" s="69"/>
      <c r="AD86" s="69"/>
      <c r="AE86" s="69"/>
      <c r="AF86" s="69"/>
      <c r="AG86" s="69"/>
      <c r="AH86" s="69"/>
    </row>
    <row r="87" spans="1:34" ht="15">
      <c r="A87" s="69"/>
      <c r="C87" s="73"/>
      <c r="D87" s="103" t="s">
        <v>24</v>
      </c>
      <c r="E87" s="104"/>
      <c r="F87" s="105"/>
      <c r="G87" s="116" t="s">
        <v>35</v>
      </c>
      <c r="H87" s="105"/>
      <c r="I87" s="106" t="str">
        <f>CONCATENATE(W87,Y87,"h")</f>
        <v>0401h</v>
      </c>
      <c r="V87" s="69"/>
      <c r="W87" s="145" t="s">
        <v>155</v>
      </c>
      <c r="X87" s="146"/>
      <c r="Y87" s="145" t="s">
        <v>150</v>
      </c>
      <c r="Z87" s="146"/>
      <c r="AA87" s="25" t="s">
        <v>9</v>
      </c>
      <c r="AB87" s="69"/>
      <c r="AC87" s="69"/>
      <c r="AD87" s="69"/>
      <c r="AE87" s="69"/>
      <c r="AF87" s="69"/>
      <c r="AG87" s="69"/>
      <c r="AH87" s="69"/>
    </row>
    <row r="88" spans="1:34" ht="14.25">
      <c r="A88" s="69"/>
      <c r="B88" s="69"/>
      <c r="C88" s="73"/>
      <c r="D88" s="69"/>
      <c r="K88" s="69"/>
      <c r="L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</row>
    <row r="89" spans="1:34" ht="14.25">
      <c r="A89" s="69"/>
      <c r="B89" s="69"/>
      <c r="C89" s="69"/>
      <c r="D89" s="69"/>
      <c r="F89" s="74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</row>
    <row r="90" spans="1:34" ht="14.25">
      <c r="A90" s="69"/>
      <c r="B90" s="69"/>
      <c r="C90" s="69"/>
      <c r="D90" s="69"/>
      <c r="F90" s="74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</row>
    <row r="91" spans="1:6" ht="14.25">
      <c r="A91" s="69"/>
      <c r="B91" s="69"/>
      <c r="C91" s="143"/>
      <c r="D91" s="144"/>
      <c r="F91" s="74"/>
    </row>
    <row r="92" spans="1:6" ht="14.25">
      <c r="A92" s="69"/>
      <c r="B92" s="69"/>
      <c r="C92" s="143"/>
      <c r="D92" s="144"/>
      <c r="F92" s="74"/>
    </row>
    <row r="93" spans="1:6" ht="14.25">
      <c r="A93" s="69"/>
      <c r="B93" s="69"/>
      <c r="C93" s="143"/>
      <c r="D93" s="144"/>
      <c r="F93" s="74"/>
    </row>
    <row r="94" spans="1:6" ht="14.25">
      <c r="A94" s="69"/>
      <c r="B94" s="69"/>
      <c r="C94" s="143"/>
      <c r="D94" s="144"/>
      <c r="F94" s="74"/>
    </row>
    <row r="95" spans="1:6" ht="14.25">
      <c r="A95" s="69"/>
      <c r="B95" s="69"/>
      <c r="C95" s="143"/>
      <c r="D95" s="144"/>
      <c r="F95" s="74"/>
    </row>
    <row r="96" spans="1:4" ht="14.25">
      <c r="A96" s="69"/>
      <c r="B96" s="69"/>
      <c r="C96" s="143"/>
      <c r="D96" s="144"/>
    </row>
    <row r="97" spans="1:4" ht="14.25">
      <c r="A97" s="69"/>
      <c r="B97" s="69"/>
      <c r="C97" s="143"/>
      <c r="D97" s="69"/>
    </row>
    <row r="98" spans="1:4" ht="14.25">
      <c r="A98" s="69"/>
      <c r="B98" s="69"/>
      <c r="C98" s="143"/>
      <c r="D98" s="69"/>
    </row>
    <row r="99" spans="1:4" ht="14.25">
      <c r="A99" s="69"/>
      <c r="B99" s="69"/>
      <c r="C99" s="143"/>
      <c r="D99" s="143"/>
    </row>
    <row r="100" spans="1:4" ht="14.25">
      <c r="A100" s="69"/>
      <c r="B100" s="69"/>
      <c r="C100" s="143"/>
      <c r="D100" s="143"/>
    </row>
    <row r="101" spans="1:4" ht="14.25">
      <c r="A101" s="69"/>
      <c r="B101" s="69"/>
      <c r="C101" s="141"/>
      <c r="D101" s="141"/>
    </row>
    <row r="102" spans="1:4" ht="14.25">
      <c r="A102" s="69"/>
      <c r="C102" s="141"/>
      <c r="D102" s="141"/>
    </row>
    <row r="105" spans="3:4" ht="14.25">
      <c r="C105" s="141"/>
      <c r="D105" s="142"/>
    </row>
    <row r="106" spans="3:4" ht="14.25">
      <c r="C106" s="141"/>
      <c r="D106" s="142"/>
    </row>
    <row r="107" spans="3:4" ht="14.25">
      <c r="C107" s="141"/>
      <c r="D107" s="141"/>
    </row>
    <row r="108" spans="3:4" ht="14.25">
      <c r="C108" s="141"/>
      <c r="D108" s="141"/>
    </row>
    <row r="109" spans="3:4" ht="14.25">
      <c r="C109" s="141"/>
      <c r="D109" s="141"/>
    </row>
    <row r="110" spans="3:4" ht="14.25">
      <c r="C110" s="141"/>
      <c r="D110" s="141"/>
    </row>
    <row r="111" spans="3:4" ht="14.25">
      <c r="C111" s="141"/>
      <c r="D111" s="141"/>
    </row>
    <row r="112" spans="3:4" ht="14.25">
      <c r="C112" s="141"/>
      <c r="D112" s="141"/>
    </row>
  </sheetData>
  <sheetProtection password="DBC7" sheet="1" selectLockedCells="1"/>
  <mergeCells count="120">
    <mergeCell ref="Y66:Z66"/>
    <mergeCell ref="Y71:Z71"/>
    <mergeCell ref="G50:H50"/>
    <mergeCell ref="Y63:Z63"/>
    <mergeCell ref="M25:N25"/>
    <mergeCell ref="M29:O29"/>
    <mergeCell ref="M30:N30"/>
    <mergeCell ref="M31:O31"/>
    <mergeCell ref="M32:N32"/>
    <mergeCell ref="M33:O33"/>
    <mergeCell ref="M34:N34"/>
    <mergeCell ref="M35:O35"/>
    <mergeCell ref="M36:N36"/>
    <mergeCell ref="W51:X51"/>
    <mergeCell ref="Y51:Z51"/>
    <mergeCell ref="W52:X52"/>
    <mergeCell ref="Y52:Z52"/>
    <mergeCell ref="W50:Z50"/>
    <mergeCell ref="G53:H53"/>
    <mergeCell ref="W53:X53"/>
    <mergeCell ref="Y53:Z53"/>
    <mergeCell ref="G54:H54"/>
    <mergeCell ref="W54:X54"/>
    <mergeCell ref="Y54:Z54"/>
    <mergeCell ref="G55:H55"/>
    <mergeCell ref="W55:X55"/>
    <mergeCell ref="Y55:Z55"/>
    <mergeCell ref="G56:H56"/>
    <mergeCell ref="W56:X56"/>
    <mergeCell ref="Y56:Z56"/>
    <mergeCell ref="G58:H58"/>
    <mergeCell ref="W58:X58"/>
    <mergeCell ref="Y58:Z58"/>
    <mergeCell ref="G59:H59"/>
    <mergeCell ref="W59:X59"/>
    <mergeCell ref="G60:H60"/>
    <mergeCell ref="W60:X60"/>
    <mergeCell ref="Y60:Z60"/>
    <mergeCell ref="G61:H61"/>
    <mergeCell ref="W61:X61"/>
    <mergeCell ref="G62:H62"/>
    <mergeCell ref="W62:X62"/>
    <mergeCell ref="G63:H63"/>
    <mergeCell ref="W63:X63"/>
    <mergeCell ref="G64:H64"/>
    <mergeCell ref="W64:X64"/>
    <mergeCell ref="Y64:Z64"/>
    <mergeCell ref="G65:H65"/>
    <mergeCell ref="W65:X65"/>
    <mergeCell ref="Y65:Z65"/>
    <mergeCell ref="G66:H66"/>
    <mergeCell ref="W66:X66"/>
    <mergeCell ref="T72:U72"/>
    <mergeCell ref="G67:H67"/>
    <mergeCell ref="W67:X67"/>
    <mergeCell ref="Y67:Z67"/>
    <mergeCell ref="G68:H68"/>
    <mergeCell ref="W68:X68"/>
    <mergeCell ref="Y68:Z68"/>
    <mergeCell ref="G69:H69"/>
    <mergeCell ref="W69:X69"/>
    <mergeCell ref="Y69:Z69"/>
    <mergeCell ref="G70:H70"/>
    <mergeCell ref="W70:X70"/>
    <mergeCell ref="Y70:Z70"/>
    <mergeCell ref="G71:H71"/>
    <mergeCell ref="W71:X71"/>
    <mergeCell ref="Y76:Z76"/>
    <mergeCell ref="G72:H72"/>
    <mergeCell ref="W72:X72"/>
    <mergeCell ref="Y72:Z72"/>
    <mergeCell ref="W73:X73"/>
    <mergeCell ref="G74:H74"/>
    <mergeCell ref="W74:X74"/>
    <mergeCell ref="Y74:Z74"/>
    <mergeCell ref="G76:H76"/>
    <mergeCell ref="W76:X76"/>
    <mergeCell ref="G77:H77"/>
    <mergeCell ref="W77:X77"/>
    <mergeCell ref="Y77:Z77"/>
    <mergeCell ref="G78:H78"/>
    <mergeCell ref="W78:X78"/>
    <mergeCell ref="Y78:Z78"/>
    <mergeCell ref="T77:U77"/>
    <mergeCell ref="G79:H79"/>
    <mergeCell ref="W79:X79"/>
    <mergeCell ref="Y79:Z79"/>
    <mergeCell ref="G80:H80"/>
    <mergeCell ref="Y80:Z80"/>
    <mergeCell ref="G81:H81"/>
    <mergeCell ref="W81:X81"/>
    <mergeCell ref="Y81:Z81"/>
    <mergeCell ref="W80:X80"/>
    <mergeCell ref="G82:H82"/>
    <mergeCell ref="W82:X82"/>
    <mergeCell ref="Y82:Z82"/>
    <mergeCell ref="G83:H83"/>
    <mergeCell ref="W83:X83"/>
    <mergeCell ref="Y83:Z83"/>
    <mergeCell ref="W87:X87"/>
    <mergeCell ref="Y87:Z87"/>
    <mergeCell ref="C91:C92"/>
    <mergeCell ref="D91:D92"/>
    <mergeCell ref="C93:C94"/>
    <mergeCell ref="D93:D94"/>
    <mergeCell ref="C95:C96"/>
    <mergeCell ref="D95:D96"/>
    <mergeCell ref="C97:C98"/>
    <mergeCell ref="C99:C100"/>
    <mergeCell ref="D99:D100"/>
    <mergeCell ref="C109:C110"/>
    <mergeCell ref="D109:D110"/>
    <mergeCell ref="C111:C112"/>
    <mergeCell ref="D111:D112"/>
    <mergeCell ref="C101:C102"/>
    <mergeCell ref="D101:D102"/>
    <mergeCell ref="C105:C106"/>
    <mergeCell ref="D105:D106"/>
    <mergeCell ref="C107:C108"/>
    <mergeCell ref="D107:D10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82"/>
  <sheetViews>
    <sheetView zoomScale="80" zoomScaleNormal="80" zoomScalePageLayoutView="0" workbookViewId="0" topLeftCell="A1">
      <selection activeCell="J33" sqref="J33"/>
    </sheetView>
  </sheetViews>
  <sheetFormatPr defaultColWidth="9.00390625" defaultRowHeight="13.5"/>
  <cols>
    <col min="1" max="1" width="3.25390625" style="0" customWidth="1"/>
    <col min="12" max="12" width="18.125" style="0" customWidth="1"/>
  </cols>
  <sheetData>
    <row r="1" ht="16.5">
      <c r="B1" s="137" t="s">
        <v>203</v>
      </c>
    </row>
    <row r="2" ht="16.5">
      <c r="B2" s="137" t="s">
        <v>202</v>
      </c>
    </row>
    <row r="3" ht="16.5">
      <c r="B3" s="137" t="s">
        <v>201</v>
      </c>
    </row>
    <row r="4" ht="16.5">
      <c r="B4" s="137"/>
    </row>
    <row r="8" spans="2:4" ht="14.25">
      <c r="B8" s="1"/>
      <c r="C8" s="1"/>
      <c r="D8" s="1"/>
    </row>
    <row r="15" ht="14.25" thickBot="1"/>
    <row r="16" spans="12:14" ht="15.75" thickBot="1">
      <c r="L16" s="4" t="s">
        <v>198</v>
      </c>
      <c r="M16" s="6">
        <v>9</v>
      </c>
      <c r="N16" s="17" t="s">
        <v>200</v>
      </c>
    </row>
    <row r="17" spans="12:14" ht="15" thickBot="1">
      <c r="L17" s="5" t="s">
        <v>192</v>
      </c>
      <c r="M17" s="6">
        <v>2</v>
      </c>
      <c r="N17" s="11" t="s">
        <v>196</v>
      </c>
    </row>
    <row r="18" spans="12:14" ht="15" thickBot="1">
      <c r="L18" s="7" t="s">
        <v>191</v>
      </c>
      <c r="M18" s="6">
        <v>2</v>
      </c>
      <c r="N18" s="8" t="s">
        <v>196</v>
      </c>
    </row>
    <row r="19" spans="12:14" ht="15" thickBot="1">
      <c r="L19" s="7" t="s">
        <v>190</v>
      </c>
      <c r="M19" s="6">
        <v>525</v>
      </c>
      <c r="N19" s="8" t="s">
        <v>196</v>
      </c>
    </row>
    <row r="20" spans="12:14" ht="15" thickBot="1">
      <c r="L20" s="9" t="s">
        <v>189</v>
      </c>
      <c r="M20" s="6">
        <v>41</v>
      </c>
      <c r="N20" s="10" t="s">
        <v>196</v>
      </c>
    </row>
    <row r="21" spans="12:14" ht="15" thickBot="1">
      <c r="L21" s="5" t="s">
        <v>187</v>
      </c>
      <c r="M21" s="6">
        <v>2</v>
      </c>
      <c r="N21" s="11" t="s">
        <v>199</v>
      </c>
    </row>
    <row r="22" spans="12:14" ht="15" thickBot="1">
      <c r="L22" s="7" t="s">
        <v>186</v>
      </c>
      <c r="M22" s="6">
        <v>2</v>
      </c>
      <c r="N22" s="8" t="s">
        <v>199</v>
      </c>
    </row>
    <row r="23" spans="12:14" ht="15" thickBot="1">
      <c r="L23" s="7" t="s">
        <v>185</v>
      </c>
      <c r="M23" s="6">
        <v>286</v>
      </c>
      <c r="N23" s="8" t="s">
        <v>199</v>
      </c>
    </row>
    <row r="24" spans="12:14" ht="15" thickBot="1">
      <c r="L24" s="12" t="s">
        <v>184</v>
      </c>
      <c r="M24" s="6">
        <v>10</v>
      </c>
      <c r="N24" s="8" t="s">
        <v>199</v>
      </c>
    </row>
    <row r="25" spans="12:14" ht="15" thickBot="1">
      <c r="L25" s="13" t="s">
        <v>182</v>
      </c>
      <c r="M25" s="14">
        <f>1/(M19*M23*1/(M16*1000000))</f>
        <v>59.94005994005993</v>
      </c>
      <c r="N25" s="15" t="s">
        <v>181</v>
      </c>
    </row>
    <row r="44" ht="14.25" thickBot="1"/>
    <row r="45" spans="12:14" ht="15.75" thickBot="1">
      <c r="L45" s="4" t="s">
        <v>198</v>
      </c>
      <c r="M45" s="6">
        <v>30</v>
      </c>
      <c r="N45" s="16" t="s">
        <v>197</v>
      </c>
    </row>
    <row r="46" spans="12:14" ht="15" thickBot="1">
      <c r="L46" s="5" t="s">
        <v>192</v>
      </c>
      <c r="M46" s="6">
        <v>40</v>
      </c>
      <c r="N46" s="3" t="s">
        <v>196</v>
      </c>
    </row>
    <row r="47" spans="12:14" ht="15" thickBot="1">
      <c r="L47" s="7" t="s">
        <v>191</v>
      </c>
      <c r="M47" s="6">
        <v>88</v>
      </c>
      <c r="N47" s="8" t="s">
        <v>196</v>
      </c>
    </row>
    <row r="48" spans="12:14" ht="15" thickBot="1">
      <c r="L48" s="7" t="s">
        <v>190</v>
      </c>
      <c r="M48" s="6">
        <v>928</v>
      </c>
      <c r="N48" s="8" t="s">
        <v>196</v>
      </c>
    </row>
    <row r="49" spans="12:14" ht="15" thickBot="1">
      <c r="L49" s="9" t="s">
        <v>189</v>
      </c>
      <c r="M49" s="6">
        <v>48</v>
      </c>
      <c r="N49" s="10" t="s">
        <v>196</v>
      </c>
    </row>
    <row r="50" spans="12:14" ht="15" thickBot="1">
      <c r="L50" s="5" t="s">
        <v>187</v>
      </c>
      <c r="M50" s="6">
        <v>13</v>
      </c>
      <c r="N50" s="11" t="s">
        <v>195</v>
      </c>
    </row>
    <row r="51" spans="12:14" ht="15" thickBot="1">
      <c r="L51" s="7" t="s">
        <v>186</v>
      </c>
      <c r="M51" s="6">
        <v>32</v>
      </c>
      <c r="N51" s="8" t="s">
        <v>195</v>
      </c>
    </row>
    <row r="52" spans="12:14" ht="15" thickBot="1">
      <c r="L52" s="7" t="s">
        <v>185</v>
      </c>
      <c r="M52" s="6">
        <v>525</v>
      </c>
      <c r="N52" s="8" t="s">
        <v>195</v>
      </c>
    </row>
    <row r="53" spans="12:14" ht="15" thickBot="1">
      <c r="L53" s="12" t="s">
        <v>184</v>
      </c>
      <c r="M53" s="6">
        <v>3</v>
      </c>
      <c r="N53" s="8" t="s">
        <v>195</v>
      </c>
    </row>
    <row r="54" spans="12:14" ht="15" thickBot="1">
      <c r="L54" s="13" t="s">
        <v>182</v>
      </c>
      <c r="M54" s="14">
        <f>1/(M48*M52*1/(M45*1000000))</f>
        <v>61.576354679802954</v>
      </c>
      <c r="N54" s="15" t="s">
        <v>181</v>
      </c>
    </row>
    <row r="63" ht="18">
      <c r="K63" s="2"/>
    </row>
    <row r="64" ht="18">
      <c r="K64" s="2"/>
    </row>
    <row r="66" ht="18">
      <c r="G66" s="2"/>
    </row>
    <row r="67" ht="18">
      <c r="G67" s="2"/>
    </row>
    <row r="72" ht="14.25" thickBot="1"/>
    <row r="73" spans="12:14" ht="14.25" thickBot="1">
      <c r="L73" s="136" t="s">
        <v>194</v>
      </c>
      <c r="M73" s="127">
        <v>9</v>
      </c>
      <c r="N73" s="135" t="s">
        <v>193</v>
      </c>
    </row>
    <row r="74" spans="12:14" ht="14.25" thickBot="1">
      <c r="L74" s="132" t="s">
        <v>192</v>
      </c>
      <c r="M74" s="127">
        <v>22</v>
      </c>
      <c r="N74" s="131" t="s">
        <v>188</v>
      </c>
    </row>
    <row r="75" spans="12:14" ht="14.25" thickBot="1">
      <c r="L75" s="130" t="s">
        <v>191</v>
      </c>
      <c r="M75" s="127">
        <v>23</v>
      </c>
      <c r="N75" s="129" t="s">
        <v>188</v>
      </c>
    </row>
    <row r="76" spans="12:14" ht="14.25" thickBot="1">
      <c r="L76" s="130" t="s">
        <v>190</v>
      </c>
      <c r="M76" s="127">
        <v>525</v>
      </c>
      <c r="N76" s="129" t="s">
        <v>188</v>
      </c>
    </row>
    <row r="77" spans="12:14" ht="14.25" thickBot="1">
      <c r="L77" s="134" t="s">
        <v>189</v>
      </c>
      <c r="M77" s="127">
        <v>0</v>
      </c>
      <c r="N77" s="133" t="s">
        <v>188</v>
      </c>
    </row>
    <row r="78" spans="12:14" ht="14.25" thickBot="1">
      <c r="L78" s="132" t="s">
        <v>187</v>
      </c>
      <c r="M78" s="127">
        <v>8</v>
      </c>
      <c r="N78" s="131" t="s">
        <v>183</v>
      </c>
    </row>
    <row r="79" spans="12:14" ht="14.25" thickBot="1">
      <c r="L79" s="130" t="s">
        <v>186</v>
      </c>
      <c r="M79" s="127">
        <v>8</v>
      </c>
      <c r="N79" s="129" t="s">
        <v>183</v>
      </c>
    </row>
    <row r="80" spans="12:14" ht="14.25" thickBot="1">
      <c r="L80" s="130" t="s">
        <v>185</v>
      </c>
      <c r="M80" s="127">
        <v>288</v>
      </c>
      <c r="N80" s="129" t="s">
        <v>183</v>
      </c>
    </row>
    <row r="81" spans="12:14" ht="14.25" thickBot="1">
      <c r="L81" s="128" t="s">
        <v>184</v>
      </c>
      <c r="M81" s="127">
        <v>0</v>
      </c>
      <c r="N81" s="126" t="s">
        <v>183</v>
      </c>
    </row>
    <row r="82" spans="12:14" ht="14.25" thickBot="1">
      <c r="L82" s="125" t="s">
        <v>182</v>
      </c>
      <c r="M82" s="124">
        <f>1/(M76*M80*1/(M73*1000000))</f>
        <v>59.523809523809526</v>
      </c>
      <c r="N82" s="123" t="s">
        <v>181</v>
      </c>
    </row>
  </sheetData>
  <sheetProtection selectLockedCells="1" selectUnlockedCells="1"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12"/>
  <sheetViews>
    <sheetView zoomScale="80" zoomScaleNormal="80" zoomScalePageLayoutView="0" workbookViewId="0" topLeftCell="A1">
      <selection activeCell="F2" sqref="F2"/>
    </sheetView>
  </sheetViews>
  <sheetFormatPr defaultColWidth="9.00390625" defaultRowHeight="13.5"/>
  <cols>
    <col min="1" max="1" width="2.00390625" style="25" customWidth="1"/>
    <col min="2" max="2" width="24.50390625" style="25" customWidth="1"/>
    <col min="3" max="3" width="12.125" style="25" customWidth="1"/>
    <col min="4" max="4" width="6.375" style="25" customWidth="1"/>
    <col min="5" max="5" width="9.00390625" style="25" customWidth="1"/>
    <col min="6" max="6" width="21.125" style="25" customWidth="1"/>
    <col min="7" max="7" width="8.75390625" style="25" customWidth="1"/>
    <col min="8" max="8" width="10.00390625" style="25" customWidth="1"/>
    <col min="9" max="9" width="8.00390625" style="25" customWidth="1"/>
    <col min="10" max="12" width="5.625" style="25" customWidth="1"/>
    <col min="13" max="13" width="9.75390625" style="25" customWidth="1"/>
    <col min="14" max="14" width="11.75390625" style="25" customWidth="1"/>
    <col min="15" max="15" width="7.125" style="25" customWidth="1"/>
    <col min="16" max="16" width="6.50390625" style="25" customWidth="1"/>
    <col min="17" max="19" width="5.375" style="25" customWidth="1"/>
    <col min="20" max="20" width="7.875" style="25" hidden="1" customWidth="1"/>
    <col min="21" max="21" width="5.625" style="25" hidden="1" customWidth="1"/>
    <col min="22" max="22" width="9.25390625" style="25" hidden="1" customWidth="1"/>
    <col min="23" max="33" width="5.375" style="25" hidden="1" customWidth="1"/>
    <col min="34" max="41" width="9.00390625" style="25" customWidth="1"/>
    <col min="42" max="16384" width="9.00390625" style="25" customWidth="1"/>
  </cols>
  <sheetData>
    <row r="2" spans="2:6" ht="21">
      <c r="B2" s="26" t="s">
        <v>218</v>
      </c>
      <c r="F2" s="122" t="s">
        <v>180</v>
      </c>
    </row>
    <row r="3" ht="21" thickBot="1">
      <c r="B3" s="26"/>
    </row>
    <row r="4" ht="21.75" thickBot="1">
      <c r="B4" s="27" t="s">
        <v>204</v>
      </c>
    </row>
    <row r="5" ht="21">
      <c r="B5" s="138" t="s">
        <v>205</v>
      </c>
    </row>
    <row r="6" ht="19.5">
      <c r="B6" s="139" t="s">
        <v>206</v>
      </c>
    </row>
    <row r="7" ht="20.25">
      <c r="B7" s="30"/>
    </row>
    <row r="8" ht="19.5">
      <c r="B8" s="31" t="s">
        <v>207</v>
      </c>
    </row>
    <row r="9" ht="19.5">
      <c r="B9" s="31" t="s">
        <v>208</v>
      </c>
    </row>
    <row r="10" ht="19.5">
      <c r="B10" s="31" t="s">
        <v>209</v>
      </c>
    </row>
    <row r="11" ht="19.5">
      <c r="B11" s="31" t="s">
        <v>210</v>
      </c>
    </row>
    <row r="12" ht="19.5">
      <c r="B12" s="31" t="s">
        <v>211</v>
      </c>
    </row>
    <row r="13" spans="1:256" ht="19.5">
      <c r="A13" s="31"/>
      <c r="B13" s="31" t="s">
        <v>212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9.5">
      <c r="A14" s="31"/>
      <c r="B14" s="31" t="s">
        <v>213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ht="19.5">
      <c r="B15" s="31" t="s">
        <v>214</v>
      </c>
    </row>
    <row r="16" ht="18">
      <c r="B16" s="31" t="s">
        <v>219</v>
      </c>
    </row>
    <row r="17" ht="18">
      <c r="B17" s="31" t="s">
        <v>220</v>
      </c>
    </row>
    <row r="18" ht="19.5">
      <c r="B18" s="31" t="s">
        <v>215</v>
      </c>
    </row>
    <row r="19" ht="19.5">
      <c r="B19" s="31" t="s">
        <v>216</v>
      </c>
    </row>
    <row r="20" spans="2:3" ht="19.5">
      <c r="B20" s="31" t="s">
        <v>221</v>
      </c>
      <c r="C20" s="32"/>
    </row>
    <row r="21" spans="2:3" ht="19.5">
      <c r="B21" s="31" t="s">
        <v>222</v>
      </c>
      <c r="C21" s="32"/>
    </row>
    <row r="22" ht="18">
      <c r="B22" s="31"/>
    </row>
    <row r="23" ht="14.25" customHeight="1">
      <c r="C23" s="32"/>
    </row>
    <row r="24" spans="2:34" ht="15" thickBot="1">
      <c r="B24" s="33" t="s">
        <v>223</v>
      </c>
      <c r="F24" s="33" t="s">
        <v>225</v>
      </c>
      <c r="M24" s="34" t="s">
        <v>226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5" ht="16.5" thickBot="1">
      <c r="B25" s="36"/>
      <c r="C25" s="37" t="s">
        <v>131</v>
      </c>
      <c r="D25" s="36"/>
      <c r="F25" s="38" t="s">
        <v>21</v>
      </c>
      <c r="G25" s="23">
        <v>29</v>
      </c>
      <c r="H25" s="39" t="s">
        <v>22</v>
      </c>
      <c r="I25" s="40"/>
      <c r="J25" s="35"/>
      <c r="K25" s="35"/>
      <c r="L25" s="35"/>
      <c r="M25" s="191" t="s">
        <v>128</v>
      </c>
      <c r="N25" s="192"/>
      <c r="O25" s="19">
        <v>4</v>
      </c>
      <c r="P25" s="41" t="s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2:34" ht="15" thickBot="1">
      <c r="B26" s="38" t="s">
        <v>127</v>
      </c>
      <c r="C26" s="18">
        <v>800</v>
      </c>
      <c r="D26" s="43" t="s">
        <v>124</v>
      </c>
      <c r="F26" s="38" t="s">
        <v>2</v>
      </c>
      <c r="G26" s="18">
        <v>40</v>
      </c>
      <c r="H26" s="43" t="s">
        <v>12</v>
      </c>
      <c r="I26" s="35"/>
      <c r="J26" s="35"/>
      <c r="K26" s="35"/>
      <c r="L26" s="35"/>
      <c r="M26" s="35"/>
      <c r="N26" s="42"/>
      <c r="O26" s="42"/>
      <c r="P26" s="42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2:12" ht="16.5" thickBot="1">
      <c r="B27" s="38" t="s">
        <v>125</v>
      </c>
      <c r="C27" s="18">
        <v>480</v>
      </c>
      <c r="D27" s="43" t="s">
        <v>124</v>
      </c>
      <c r="F27" s="38" t="s">
        <v>1</v>
      </c>
      <c r="G27" s="24">
        <v>88</v>
      </c>
      <c r="H27" s="44" t="s">
        <v>12</v>
      </c>
      <c r="I27" s="34" t="s">
        <v>122</v>
      </c>
      <c r="J27" s="34"/>
      <c r="K27" s="34"/>
      <c r="L27" s="34"/>
    </row>
    <row r="28" spans="2:13" ht="15" thickBot="1">
      <c r="B28" s="45"/>
      <c r="C28" s="45"/>
      <c r="D28" s="45"/>
      <c r="F28" s="38" t="s">
        <v>8</v>
      </c>
      <c r="G28" s="18">
        <v>928</v>
      </c>
      <c r="H28" s="44" t="s">
        <v>12</v>
      </c>
      <c r="I28" s="35"/>
      <c r="J28" s="35"/>
      <c r="K28" s="35"/>
      <c r="L28" s="35"/>
      <c r="M28" s="33" t="s">
        <v>227</v>
      </c>
    </row>
    <row r="29" spans="2:37" ht="15" thickBot="1">
      <c r="B29" s="45"/>
      <c r="C29" s="45"/>
      <c r="D29" s="45"/>
      <c r="F29" s="46" t="s">
        <v>10</v>
      </c>
      <c r="G29" s="24">
        <v>48</v>
      </c>
      <c r="H29" s="44" t="s">
        <v>12</v>
      </c>
      <c r="I29" s="35"/>
      <c r="J29" s="35"/>
      <c r="K29" s="35"/>
      <c r="L29" s="35"/>
      <c r="M29" s="193" t="s">
        <v>118</v>
      </c>
      <c r="N29" s="193"/>
      <c r="O29" s="193"/>
      <c r="P29" s="47" t="s">
        <v>117</v>
      </c>
      <c r="Q29" s="48" t="s">
        <v>116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35"/>
      <c r="AK29" s="50"/>
    </row>
    <row r="30" spans="2:35" ht="15" thickBot="1">
      <c r="B30" s="45"/>
      <c r="C30" s="45"/>
      <c r="D30" s="45"/>
      <c r="F30" s="38" t="s">
        <v>3</v>
      </c>
      <c r="G30" s="18">
        <v>13</v>
      </c>
      <c r="H30" s="44" t="s">
        <v>23</v>
      </c>
      <c r="I30" s="35"/>
      <c r="J30" s="35"/>
      <c r="K30" s="35"/>
      <c r="L30" s="35"/>
      <c r="M30" s="194">
        <f>P30/Q30</f>
        <v>1</v>
      </c>
      <c r="N30" s="194"/>
      <c r="O30" s="121" t="s">
        <v>0</v>
      </c>
      <c r="P30" s="38">
        <f>O25</f>
        <v>4</v>
      </c>
      <c r="Q30" s="20">
        <v>4</v>
      </c>
      <c r="R30" s="52" t="s">
        <v>114</v>
      </c>
      <c r="S30" s="52"/>
      <c r="T30" s="52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35"/>
    </row>
    <row r="31" spans="2:35" ht="15" thickBot="1">
      <c r="B31" s="33" t="s">
        <v>224</v>
      </c>
      <c r="F31" s="38" t="s">
        <v>4</v>
      </c>
      <c r="G31" s="24">
        <v>32</v>
      </c>
      <c r="H31" s="44" t="s">
        <v>23</v>
      </c>
      <c r="I31" s="35"/>
      <c r="J31" s="35"/>
      <c r="K31" s="35"/>
      <c r="L31" s="35"/>
      <c r="M31" s="191" t="s">
        <v>111</v>
      </c>
      <c r="N31" s="191"/>
      <c r="O31" s="191"/>
      <c r="P31" s="47" t="s">
        <v>110</v>
      </c>
      <c r="Q31" s="54" t="s">
        <v>109</v>
      </c>
      <c r="R31" s="55"/>
      <c r="S31" s="55"/>
      <c r="T31" s="55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35"/>
    </row>
    <row r="32" spans="2:35" ht="15" thickBot="1">
      <c r="B32" s="57" t="s">
        <v>108</v>
      </c>
      <c r="C32" s="18">
        <v>4</v>
      </c>
      <c r="F32" s="38" t="s">
        <v>6</v>
      </c>
      <c r="G32" s="18">
        <v>525</v>
      </c>
      <c r="H32" s="44" t="s">
        <v>23</v>
      </c>
      <c r="I32" s="35"/>
      <c r="J32" s="35"/>
      <c r="K32" s="35"/>
      <c r="L32" s="35"/>
      <c r="M32" s="195">
        <f>P32*Q32</f>
        <v>58</v>
      </c>
      <c r="N32" s="195"/>
      <c r="O32" s="121" t="s">
        <v>0</v>
      </c>
      <c r="P32" s="38">
        <f>M30</f>
        <v>1</v>
      </c>
      <c r="Q32" s="20">
        <v>58</v>
      </c>
      <c r="R32" s="52" t="s">
        <v>106</v>
      </c>
      <c r="S32" s="52"/>
      <c r="T32" s="52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35"/>
    </row>
    <row r="33" spans="2:35" ht="16.5" thickBot="1">
      <c r="B33" s="57"/>
      <c r="C33" s="58" t="s">
        <v>105</v>
      </c>
      <c r="F33" s="46" t="s">
        <v>11</v>
      </c>
      <c r="G33" s="22">
        <v>3</v>
      </c>
      <c r="H33" s="44" t="s">
        <v>23</v>
      </c>
      <c r="I33" s="34" t="s">
        <v>102</v>
      </c>
      <c r="J33" s="34"/>
      <c r="K33" s="34"/>
      <c r="L33" s="34"/>
      <c r="M33" s="196" t="s">
        <v>12</v>
      </c>
      <c r="N33" s="196"/>
      <c r="O33" s="196"/>
      <c r="P33" s="47" t="s">
        <v>100</v>
      </c>
      <c r="Q33" s="54" t="s">
        <v>99</v>
      </c>
      <c r="R33" s="55"/>
      <c r="S33" s="55"/>
      <c r="T33" s="55"/>
      <c r="AD33" s="53"/>
      <c r="AE33" s="53"/>
      <c r="AF33" s="53"/>
      <c r="AG33" s="59"/>
      <c r="AH33" s="59"/>
      <c r="AI33" s="35"/>
    </row>
    <row r="34" spans="2:35" ht="15" thickBot="1">
      <c r="B34" s="60"/>
      <c r="C34" s="61" t="s">
        <v>98</v>
      </c>
      <c r="F34" s="36" t="s">
        <v>5</v>
      </c>
      <c r="G34" s="62">
        <f>1/(G28*G32*1/(G25*1000000))</f>
        <v>59.523809523809526</v>
      </c>
      <c r="H34" s="36" t="s">
        <v>7</v>
      </c>
      <c r="I34" s="35"/>
      <c r="J34" s="35"/>
      <c r="K34" s="35"/>
      <c r="L34" s="35"/>
      <c r="M34" s="182">
        <f>P34/Q34</f>
        <v>29</v>
      </c>
      <c r="N34" s="182"/>
      <c r="O34" s="63" t="s">
        <v>0</v>
      </c>
      <c r="P34" s="38">
        <f>M32</f>
        <v>58</v>
      </c>
      <c r="Q34" s="20">
        <v>2</v>
      </c>
      <c r="R34" s="52" t="s">
        <v>94</v>
      </c>
      <c r="S34" s="52"/>
      <c r="T34" s="52"/>
      <c r="AD34" s="53"/>
      <c r="AE34" s="53"/>
      <c r="AF34" s="53"/>
      <c r="AG34" s="59"/>
      <c r="AH34" s="59"/>
      <c r="AI34" s="35"/>
    </row>
    <row r="35" spans="2:35" ht="15" thickBot="1">
      <c r="B35" s="60"/>
      <c r="C35" s="58" t="s">
        <v>93</v>
      </c>
      <c r="F35" s="64" t="s">
        <v>166</v>
      </c>
      <c r="G35" s="18">
        <v>1</v>
      </c>
      <c r="H35" s="65"/>
      <c r="M35" s="183"/>
      <c r="N35" s="183"/>
      <c r="O35" s="183"/>
      <c r="P35" s="49"/>
      <c r="Q35" s="56"/>
      <c r="R35" s="56"/>
      <c r="S35" s="56"/>
      <c r="T35" s="56"/>
      <c r="U35" s="56"/>
      <c r="AD35" s="53"/>
      <c r="AE35" s="53"/>
      <c r="AF35" s="53"/>
      <c r="AG35" s="59"/>
      <c r="AH35" s="59"/>
      <c r="AI35" s="35"/>
    </row>
    <row r="36" spans="2:35" ht="14.25">
      <c r="B36" s="60"/>
      <c r="C36" s="58" t="s">
        <v>92</v>
      </c>
      <c r="F36" s="57"/>
      <c r="G36" s="35" t="s">
        <v>168</v>
      </c>
      <c r="H36" s="65"/>
      <c r="M36" s="184"/>
      <c r="N36" s="184"/>
      <c r="O36" s="59"/>
      <c r="P36" s="45"/>
      <c r="Q36" s="53"/>
      <c r="R36" s="53"/>
      <c r="S36" s="53"/>
      <c r="T36" s="53"/>
      <c r="U36" s="53"/>
      <c r="AD36" s="53"/>
      <c r="AE36" s="53"/>
      <c r="AF36" s="53"/>
      <c r="AG36" s="59"/>
      <c r="AH36" s="59"/>
      <c r="AI36" s="35"/>
    </row>
    <row r="37" spans="2:34" ht="15" thickBot="1">
      <c r="B37" s="67"/>
      <c r="C37" s="68" t="s">
        <v>91</v>
      </c>
      <c r="F37" s="60"/>
      <c r="G37" s="35" t="s">
        <v>169</v>
      </c>
      <c r="H37" s="58"/>
      <c r="M37" s="69"/>
      <c r="N37" s="69"/>
      <c r="O37" s="69"/>
      <c r="P37" s="69"/>
      <c r="Q37" s="69"/>
      <c r="R37" s="69"/>
      <c r="S37" s="69"/>
      <c r="T37" s="69"/>
      <c r="U37" s="69"/>
      <c r="AD37" s="53"/>
      <c r="AE37" s="53"/>
      <c r="AF37" s="53"/>
      <c r="AG37" s="59"/>
      <c r="AH37" s="59"/>
    </row>
    <row r="38" spans="6:34" ht="14.25">
      <c r="F38" s="64" t="s">
        <v>167</v>
      </c>
      <c r="G38" s="23">
        <v>1</v>
      </c>
      <c r="H38" s="65"/>
      <c r="M38" s="69"/>
      <c r="N38" s="69"/>
      <c r="O38" s="69"/>
      <c r="P38" s="69"/>
      <c r="Q38" s="69"/>
      <c r="R38" s="69"/>
      <c r="S38" s="69"/>
      <c r="T38" s="69"/>
      <c r="U38" s="69"/>
      <c r="AD38" s="53"/>
      <c r="AE38" s="53"/>
      <c r="AF38" s="53"/>
      <c r="AG38" s="59"/>
      <c r="AH38" s="59"/>
    </row>
    <row r="39" spans="6:34" ht="14.25">
      <c r="F39" s="57"/>
      <c r="G39" s="70" t="s">
        <v>162</v>
      </c>
      <c r="H39" s="65"/>
      <c r="M39" s="69"/>
      <c r="N39" s="69"/>
      <c r="O39" s="69"/>
      <c r="P39" s="69"/>
      <c r="Q39" s="69"/>
      <c r="R39" s="69"/>
      <c r="S39" s="69"/>
      <c r="T39" s="69"/>
      <c r="U39" s="69"/>
      <c r="AD39" s="53"/>
      <c r="AE39" s="53"/>
      <c r="AF39" s="53"/>
      <c r="AG39" s="59"/>
      <c r="AH39" s="59"/>
    </row>
    <row r="40" spans="6:34" ht="14.25" customHeight="1" thickBot="1">
      <c r="F40" s="71"/>
      <c r="G40" s="72" t="s">
        <v>163</v>
      </c>
      <c r="H40" s="68"/>
      <c r="M40" s="69"/>
      <c r="N40" s="69"/>
      <c r="O40" s="69"/>
      <c r="P40" s="69"/>
      <c r="Q40" s="69"/>
      <c r="R40" s="69"/>
      <c r="S40" s="69"/>
      <c r="T40" s="69"/>
      <c r="U40" s="69"/>
      <c r="AD40" s="53"/>
      <c r="AE40" s="53"/>
      <c r="AF40" s="53"/>
      <c r="AG40" s="59"/>
      <c r="AH40" s="59"/>
    </row>
    <row r="41" spans="6:34" ht="14.25">
      <c r="F41" s="64" t="s">
        <v>171</v>
      </c>
      <c r="G41" s="23">
        <v>1</v>
      </c>
      <c r="H41" s="65"/>
      <c r="M41" s="69"/>
      <c r="N41" s="69"/>
      <c r="O41" s="69"/>
      <c r="P41" s="69"/>
      <c r="Q41" s="69"/>
      <c r="R41" s="69"/>
      <c r="S41" s="69"/>
      <c r="T41" s="69"/>
      <c r="U41" s="69"/>
      <c r="AD41" s="53"/>
      <c r="AE41" s="53"/>
      <c r="AF41" s="53"/>
      <c r="AG41" s="59"/>
      <c r="AH41" s="59"/>
    </row>
    <row r="42" spans="6:34" ht="14.25">
      <c r="F42" s="57"/>
      <c r="G42" s="70" t="s">
        <v>164</v>
      </c>
      <c r="H42" s="65"/>
      <c r="M42" s="69"/>
      <c r="N42" s="69"/>
      <c r="O42" s="69"/>
      <c r="P42" s="69"/>
      <c r="Q42" s="69"/>
      <c r="R42" s="69"/>
      <c r="S42" s="69"/>
      <c r="T42" s="69"/>
      <c r="U42" s="69"/>
      <c r="AD42" s="53"/>
      <c r="AE42" s="53"/>
      <c r="AF42" s="53"/>
      <c r="AG42" s="59"/>
      <c r="AH42" s="59"/>
    </row>
    <row r="43" spans="6:34" ht="14.25" customHeight="1" thickBot="1">
      <c r="F43" s="71"/>
      <c r="G43" s="72" t="s">
        <v>165</v>
      </c>
      <c r="H43" s="68"/>
      <c r="M43" s="69"/>
      <c r="N43" s="69"/>
      <c r="O43" s="69"/>
      <c r="P43" s="69"/>
      <c r="Q43" s="69"/>
      <c r="R43" s="69"/>
      <c r="S43" s="69"/>
      <c r="T43" s="69"/>
      <c r="U43" s="69"/>
      <c r="AD43" s="53"/>
      <c r="AE43" s="53"/>
      <c r="AF43" s="53"/>
      <c r="AG43" s="59"/>
      <c r="AH43" s="59"/>
    </row>
    <row r="44" spans="6:34" ht="14.25">
      <c r="F44" s="64" t="s">
        <v>172</v>
      </c>
      <c r="G44" s="23">
        <v>1</v>
      </c>
      <c r="H44" s="65"/>
      <c r="M44" s="69"/>
      <c r="N44" s="69"/>
      <c r="O44" s="69"/>
      <c r="P44" s="69"/>
      <c r="Q44" s="69"/>
      <c r="R44" s="69"/>
      <c r="S44" s="69"/>
      <c r="T44" s="69"/>
      <c r="U44" s="69"/>
      <c r="AD44" s="53"/>
      <c r="AE44" s="53"/>
      <c r="AF44" s="53"/>
      <c r="AG44" s="59"/>
      <c r="AH44" s="59"/>
    </row>
    <row r="45" spans="6:34" ht="14.25">
      <c r="F45" s="57"/>
      <c r="G45" s="70" t="s">
        <v>164</v>
      </c>
      <c r="H45" s="65"/>
      <c r="M45" s="69"/>
      <c r="N45" s="69"/>
      <c r="O45" s="69"/>
      <c r="P45" s="69"/>
      <c r="Q45" s="69"/>
      <c r="R45" s="69"/>
      <c r="S45" s="69"/>
      <c r="T45" s="69"/>
      <c r="U45" s="69"/>
      <c r="AD45" s="53"/>
      <c r="AE45" s="53"/>
      <c r="AF45" s="53"/>
      <c r="AG45" s="59"/>
      <c r="AH45" s="59"/>
    </row>
    <row r="46" spans="6:34" ht="14.25" customHeight="1">
      <c r="F46" s="71"/>
      <c r="G46" s="72" t="s">
        <v>165</v>
      </c>
      <c r="H46" s="68"/>
      <c r="M46" s="69"/>
      <c r="N46" s="69"/>
      <c r="O46" s="69"/>
      <c r="P46" s="69"/>
      <c r="Q46" s="69"/>
      <c r="R46" s="69"/>
      <c r="S46" s="69"/>
      <c r="T46" s="69"/>
      <c r="U46" s="69"/>
      <c r="AD46" s="53"/>
      <c r="AE46" s="53"/>
      <c r="AF46" s="53"/>
      <c r="AG46" s="59"/>
      <c r="AH46" s="59"/>
    </row>
    <row r="47" spans="13:34" ht="14.25">
      <c r="M47" s="69"/>
      <c r="N47" s="69"/>
      <c r="O47" s="69"/>
      <c r="P47" s="69"/>
      <c r="Q47" s="69"/>
      <c r="R47" s="69"/>
      <c r="S47" s="69"/>
      <c r="T47" s="69"/>
      <c r="U47" s="69"/>
      <c r="AD47" s="53"/>
      <c r="AE47" s="53"/>
      <c r="AF47" s="53"/>
      <c r="AG47" s="59"/>
      <c r="AH47" s="59"/>
    </row>
    <row r="48" spans="13:34" ht="14.25">
      <c r="M48" s="69"/>
      <c r="N48" s="69"/>
      <c r="O48" s="69"/>
      <c r="P48" s="69"/>
      <c r="Q48" s="69"/>
      <c r="R48" s="69"/>
      <c r="S48" s="69"/>
      <c r="T48" s="69"/>
      <c r="U48" s="69"/>
      <c r="AD48" s="53"/>
      <c r="AE48" s="53"/>
      <c r="AF48" s="53"/>
      <c r="AG48" s="59"/>
      <c r="AH48" s="59"/>
    </row>
    <row r="49" spans="4:34" ht="26.25">
      <c r="D49" s="140" t="s">
        <v>217</v>
      </c>
      <c r="E49" s="90"/>
      <c r="F49" s="90"/>
      <c r="G49" s="90"/>
      <c r="H49" s="90"/>
      <c r="I49" s="90"/>
      <c r="M49" s="69"/>
      <c r="N49" s="69"/>
      <c r="O49" s="69"/>
      <c r="P49" s="69"/>
      <c r="Q49" s="69"/>
      <c r="R49" s="69"/>
      <c r="S49" s="69"/>
      <c r="T49" s="69"/>
      <c r="U49" s="69"/>
      <c r="AD49" s="53"/>
      <c r="AE49" s="53"/>
      <c r="AF49" s="53"/>
      <c r="AG49" s="59"/>
      <c r="AH49" s="59"/>
    </row>
    <row r="50" spans="4:34" ht="15">
      <c r="D50" s="92" t="s">
        <v>89</v>
      </c>
      <c r="E50" s="93"/>
      <c r="F50" s="93"/>
      <c r="G50" s="189" t="s">
        <v>88</v>
      </c>
      <c r="H50" s="190"/>
      <c r="I50" s="94" t="s">
        <v>87</v>
      </c>
      <c r="R50" s="69"/>
      <c r="S50" s="69"/>
      <c r="T50" s="69"/>
      <c r="U50" s="69"/>
      <c r="V50" s="69"/>
      <c r="W50" s="186" t="s">
        <v>87</v>
      </c>
      <c r="X50" s="186"/>
      <c r="Y50" s="186"/>
      <c r="Z50" s="186"/>
      <c r="AB50" s="69"/>
      <c r="AC50" s="69"/>
      <c r="AD50" s="69"/>
      <c r="AE50" s="69"/>
      <c r="AF50" s="53"/>
      <c r="AG50" s="59"/>
      <c r="AH50" s="73"/>
    </row>
    <row r="51" spans="4:34" ht="15">
      <c r="D51" s="95"/>
      <c r="E51" s="96"/>
      <c r="F51" s="96"/>
      <c r="G51" s="95"/>
      <c r="H51" s="97"/>
      <c r="I51" s="98"/>
      <c r="R51" s="69"/>
      <c r="S51" s="69"/>
      <c r="T51" s="69"/>
      <c r="U51" s="69"/>
      <c r="V51" s="69"/>
      <c r="W51" s="185" t="s">
        <v>86</v>
      </c>
      <c r="X51" s="186"/>
      <c r="Y51" s="187" t="s">
        <v>85</v>
      </c>
      <c r="Z51" s="187"/>
      <c r="AB51" s="69"/>
      <c r="AC51" s="69"/>
      <c r="AD51" s="69"/>
      <c r="AE51" s="69"/>
      <c r="AF51" s="53"/>
      <c r="AG51" s="59"/>
      <c r="AH51" s="73"/>
    </row>
    <row r="52" spans="4:34" ht="15">
      <c r="D52" s="99"/>
      <c r="E52" s="100"/>
      <c r="F52" s="100"/>
      <c r="G52" s="99"/>
      <c r="H52" s="101"/>
      <c r="I52" s="102"/>
      <c r="W52" s="188" t="s">
        <v>84</v>
      </c>
      <c r="X52" s="186"/>
      <c r="Y52" s="187" t="s">
        <v>83</v>
      </c>
      <c r="Z52" s="187"/>
      <c r="AD52" s="73"/>
      <c r="AE52" s="69"/>
      <c r="AF52" s="53"/>
      <c r="AG52" s="59"/>
      <c r="AH52" s="73"/>
    </row>
    <row r="53" spans="4:34" ht="15.75" thickBot="1">
      <c r="D53" s="103" t="s">
        <v>82</v>
      </c>
      <c r="E53" s="104"/>
      <c r="F53" s="105"/>
      <c r="G53" s="176" t="s">
        <v>81</v>
      </c>
      <c r="H53" s="177"/>
      <c r="I53" s="106" t="str">
        <f>CONCATENATE(W53,Y53,"h")</f>
        <v>3903h</v>
      </c>
      <c r="W53" s="178" t="str">
        <f>RIGHT(DEC2HEX(Q32-1,4),2)</f>
        <v>39</v>
      </c>
      <c r="X53" s="179"/>
      <c r="Y53" s="171" t="str">
        <f>RIGHT(DEC2HEX(Q30-1,4),2)</f>
        <v>03</v>
      </c>
      <c r="Z53" s="172"/>
      <c r="AA53" s="69" t="s">
        <v>9</v>
      </c>
      <c r="AD53" s="73"/>
      <c r="AE53" s="69"/>
      <c r="AF53" s="53"/>
      <c r="AG53" s="59"/>
      <c r="AH53" s="73"/>
    </row>
    <row r="54" spans="4:40" ht="15">
      <c r="D54" s="103" t="s">
        <v>80</v>
      </c>
      <c r="E54" s="104"/>
      <c r="F54" s="107"/>
      <c r="G54" s="147" t="s">
        <v>79</v>
      </c>
      <c r="H54" s="148"/>
      <c r="I54" s="106" t="str">
        <f>CONCATENATE(W54,Y54,"h")</f>
        <v>0002h</v>
      </c>
      <c r="W54" s="145" t="s">
        <v>152</v>
      </c>
      <c r="X54" s="146"/>
      <c r="Y54" s="180" t="s">
        <v>149</v>
      </c>
      <c r="Z54" s="181"/>
      <c r="AA54" s="45" t="s">
        <v>9</v>
      </c>
      <c r="AD54" s="74"/>
      <c r="AE54" s="74"/>
      <c r="AF54" s="53"/>
      <c r="AG54" s="74"/>
      <c r="AH54" s="74"/>
      <c r="AN54" s="74"/>
    </row>
    <row r="55" spans="4:34" ht="15">
      <c r="D55" s="103" t="s">
        <v>78</v>
      </c>
      <c r="E55" s="104"/>
      <c r="F55" s="107"/>
      <c r="G55" s="147" t="s">
        <v>77</v>
      </c>
      <c r="H55" s="148"/>
      <c r="I55" s="106" t="str">
        <f>CONCATENATE(W55,Y55,"h")</f>
        <v>0810h</v>
      </c>
      <c r="W55" s="173" t="s">
        <v>153</v>
      </c>
      <c r="X55" s="174"/>
      <c r="Y55" s="175" t="s">
        <v>154</v>
      </c>
      <c r="Z55" s="174"/>
      <c r="AA55" s="69" t="s">
        <v>9</v>
      </c>
      <c r="AD55" s="74"/>
      <c r="AE55" s="74"/>
      <c r="AF55" s="53"/>
      <c r="AG55" s="74"/>
      <c r="AH55" s="74"/>
    </row>
    <row r="56" spans="4:34" ht="15">
      <c r="D56" s="103" t="s">
        <v>76</v>
      </c>
      <c r="E56" s="104"/>
      <c r="F56" s="107"/>
      <c r="G56" s="147" t="s">
        <v>75</v>
      </c>
      <c r="H56" s="148"/>
      <c r="I56" s="106" t="str">
        <f>CONCATENATE(W56,Y56,"h")</f>
        <v>0000h</v>
      </c>
      <c r="W56" s="145" t="s">
        <v>152</v>
      </c>
      <c r="X56" s="146"/>
      <c r="Y56" s="145" t="s">
        <v>152</v>
      </c>
      <c r="Z56" s="146"/>
      <c r="AA56" s="69" t="s">
        <v>9</v>
      </c>
      <c r="AD56" s="75"/>
      <c r="AE56" s="66"/>
      <c r="AF56" s="53"/>
      <c r="AG56" s="66"/>
      <c r="AH56" s="74"/>
    </row>
    <row r="57" spans="4:35" ht="14.25">
      <c r="D57" s="90"/>
      <c r="E57" s="90"/>
      <c r="F57" s="108"/>
      <c r="G57" s="108"/>
      <c r="H57" s="109"/>
      <c r="I57" s="90"/>
      <c r="W57" s="66"/>
      <c r="X57" s="66"/>
      <c r="Y57" s="66"/>
      <c r="Z57" s="66"/>
      <c r="AD57" s="76"/>
      <c r="AE57" s="77"/>
      <c r="AF57" s="53"/>
      <c r="AG57" s="76"/>
      <c r="AH57" s="76"/>
      <c r="AI57" s="69"/>
    </row>
    <row r="58" spans="4:34" ht="15">
      <c r="D58" s="103" t="s">
        <v>74</v>
      </c>
      <c r="E58" s="104"/>
      <c r="F58" s="107"/>
      <c r="G58" s="147" t="s">
        <v>73</v>
      </c>
      <c r="H58" s="148"/>
      <c r="I58" s="106" t="str">
        <f>CONCATENATE(W58,Y58,"h")</f>
        <v>0000h</v>
      </c>
      <c r="W58" s="145" t="s">
        <v>152</v>
      </c>
      <c r="X58" s="146"/>
      <c r="Y58" s="145" t="s">
        <v>152</v>
      </c>
      <c r="Z58" s="146"/>
      <c r="AA58" s="69" t="s">
        <v>9</v>
      </c>
      <c r="AD58" s="73"/>
      <c r="AE58" s="69"/>
      <c r="AF58" s="53"/>
      <c r="AG58" s="73"/>
      <c r="AH58" s="73"/>
    </row>
    <row r="59" spans="4:34" ht="14.25">
      <c r="D59" s="90"/>
      <c r="E59" s="90"/>
      <c r="F59" s="108"/>
      <c r="G59" s="169"/>
      <c r="H59" s="169"/>
      <c r="I59" s="90"/>
      <c r="T59" s="25">
        <v>0</v>
      </c>
      <c r="U59" s="25">
        <v>0</v>
      </c>
      <c r="W59" s="170"/>
      <c r="X59" s="170"/>
      <c r="Y59" s="45"/>
      <c r="Z59" s="45"/>
      <c r="AD59" s="66"/>
      <c r="AE59" s="45"/>
      <c r="AF59" s="53"/>
      <c r="AG59" s="66"/>
      <c r="AH59" s="66"/>
    </row>
    <row r="60" spans="4:34" ht="15.75" thickBot="1">
      <c r="D60" s="103" t="s">
        <v>72</v>
      </c>
      <c r="E60" s="104"/>
      <c r="F60" s="107"/>
      <c r="G60" s="147" t="s">
        <v>71</v>
      </c>
      <c r="H60" s="148"/>
      <c r="I60" s="106" t="str">
        <f>CONCATENATE(W60,Y60,"h")</f>
        <v>0000h</v>
      </c>
      <c r="T60" s="25">
        <v>1</v>
      </c>
      <c r="U60" s="25">
        <v>2</v>
      </c>
      <c r="W60" s="145" t="s">
        <v>152</v>
      </c>
      <c r="X60" s="146"/>
      <c r="Y60" s="171" t="str">
        <f>RIGHT(DEC2HEX(Q34-2,4),2)</f>
        <v>00</v>
      </c>
      <c r="Z60" s="172"/>
      <c r="AA60" s="45" t="s">
        <v>9</v>
      </c>
      <c r="AD60" s="66"/>
      <c r="AE60" s="45"/>
      <c r="AF60" s="53"/>
      <c r="AG60" s="66"/>
      <c r="AH60" s="66"/>
    </row>
    <row r="61" spans="4:34" ht="15.75" thickBot="1">
      <c r="D61" s="103" t="s">
        <v>70</v>
      </c>
      <c r="E61" s="104"/>
      <c r="F61" s="107"/>
      <c r="G61" s="147" t="s">
        <v>69</v>
      </c>
      <c r="H61" s="148"/>
      <c r="I61" s="106" t="str">
        <f>CONCATENATE(W61,T66,Z61,"h")</f>
        <v>0240h</v>
      </c>
      <c r="T61" s="25">
        <f>VLOOKUP(G35,T59:U60,2)</f>
        <v>2</v>
      </c>
      <c r="V61" s="25" t="s">
        <v>170</v>
      </c>
      <c r="W61" s="145" t="str">
        <f>DEC2HEX(T61,2)</f>
        <v>02</v>
      </c>
      <c r="X61" s="163"/>
      <c r="Y61" s="79" t="str">
        <f>BIN2HEX(T67)</f>
        <v>C</v>
      </c>
      <c r="Z61" s="80">
        <v>0</v>
      </c>
      <c r="AA61" s="69" t="s">
        <v>9</v>
      </c>
      <c r="AD61" s="66"/>
      <c r="AE61" s="45"/>
      <c r="AF61" s="53"/>
      <c r="AG61" s="66"/>
      <c r="AH61" s="66"/>
    </row>
    <row r="62" spans="4:34" ht="15" thickBot="1">
      <c r="D62" s="90"/>
      <c r="E62" s="90"/>
      <c r="F62" s="108"/>
      <c r="G62" s="169"/>
      <c r="H62" s="169"/>
      <c r="I62" s="90"/>
      <c r="W62" s="170"/>
      <c r="X62" s="170"/>
      <c r="Z62" s="81"/>
      <c r="AD62" s="66"/>
      <c r="AE62" s="78"/>
      <c r="AF62" s="53"/>
      <c r="AG62" s="66"/>
      <c r="AH62" s="66"/>
    </row>
    <row r="63" spans="4:34" ht="15.75" thickBot="1">
      <c r="D63" s="103" t="s">
        <v>68</v>
      </c>
      <c r="E63" s="104"/>
      <c r="F63" s="110"/>
      <c r="G63" s="147" t="s">
        <v>67</v>
      </c>
      <c r="H63" s="148"/>
      <c r="I63" s="106" t="str">
        <f aca="true" t="shared" si="0" ref="I63:I72">CONCATENATE(W63,Y63,"h")</f>
        <v>0073h</v>
      </c>
      <c r="T63" s="25">
        <v>0</v>
      </c>
      <c r="U63" s="25">
        <v>0</v>
      </c>
      <c r="V63" s="25" t="s">
        <v>170</v>
      </c>
      <c r="W63" s="145" t="s">
        <v>152</v>
      </c>
      <c r="X63" s="146"/>
      <c r="Y63" s="150" t="str">
        <f>RIGHT(DEC2HEX(G28/8-1,4),2)</f>
        <v>73</v>
      </c>
      <c r="Z63" s="151"/>
      <c r="AA63" s="69" t="s">
        <v>9</v>
      </c>
      <c r="AD63" s="66"/>
      <c r="AE63" s="78"/>
      <c r="AF63" s="53"/>
      <c r="AG63" s="66"/>
      <c r="AH63" s="66"/>
    </row>
    <row r="64" spans="4:34" ht="15.75" thickBot="1">
      <c r="D64" s="111" t="s">
        <v>66</v>
      </c>
      <c r="E64" s="104"/>
      <c r="F64" s="110"/>
      <c r="G64" s="147" t="s">
        <v>65</v>
      </c>
      <c r="H64" s="148"/>
      <c r="I64" s="106" t="str">
        <f t="shared" si="0"/>
        <v>018Fh</v>
      </c>
      <c r="T64" s="25">
        <v>1</v>
      </c>
      <c r="U64" s="25">
        <v>8</v>
      </c>
      <c r="W64" s="164" t="str">
        <f>LEFT(DEC2HEX(C26/2-1,4),2)</f>
        <v>01</v>
      </c>
      <c r="X64" s="165"/>
      <c r="Y64" s="165" t="str">
        <f>RIGHT(DEC2HEX(C26/2-1,4),2)</f>
        <v>8F</v>
      </c>
      <c r="Z64" s="166"/>
      <c r="AA64" s="69" t="s">
        <v>9</v>
      </c>
      <c r="AD64" s="66"/>
      <c r="AE64" s="78"/>
      <c r="AF64" s="53"/>
      <c r="AG64" s="66"/>
      <c r="AH64" s="66"/>
    </row>
    <row r="65" spans="4:34" ht="15.75" thickBot="1">
      <c r="D65" s="111" t="s">
        <v>64</v>
      </c>
      <c r="E65" s="104"/>
      <c r="F65" s="110"/>
      <c r="G65" s="147" t="s">
        <v>13</v>
      </c>
      <c r="H65" s="148"/>
      <c r="I65" s="106" t="str">
        <f t="shared" si="0"/>
        <v>004Fh</v>
      </c>
      <c r="J65" s="82" t="s">
        <v>228</v>
      </c>
      <c r="N65" s="33"/>
      <c r="T65" s="25">
        <f>VLOOKUP(G38,T63:U64,2)</f>
        <v>8</v>
      </c>
      <c r="W65" s="145" t="s">
        <v>152</v>
      </c>
      <c r="X65" s="146"/>
      <c r="Y65" s="167" t="str">
        <f>RIGHT(DEC2HEX(G27-9,4),2)</f>
        <v>4F</v>
      </c>
      <c r="Z65" s="168"/>
      <c r="AA65" s="69" t="s">
        <v>9</v>
      </c>
      <c r="AD65" s="83"/>
      <c r="AE65" s="84"/>
      <c r="AF65" s="53"/>
      <c r="AG65" s="83"/>
      <c r="AH65" s="83"/>
    </row>
    <row r="66" spans="4:34" ht="15.75" thickBot="1">
      <c r="D66" s="103" t="s">
        <v>63</v>
      </c>
      <c r="E66" s="104"/>
      <c r="F66" s="110"/>
      <c r="G66" s="147" t="s">
        <v>14</v>
      </c>
      <c r="H66" s="148"/>
      <c r="I66" s="106" t="str">
        <f>CONCATENATE(W66,Y66,"h")</f>
        <v>00AFh</v>
      </c>
      <c r="T66" s="85">
        <f>C32</f>
        <v>4</v>
      </c>
      <c r="W66" s="145" t="s">
        <v>152</v>
      </c>
      <c r="X66" s="163"/>
      <c r="Y66" s="155" t="str">
        <f>BIN2HEX(T73)</f>
        <v>AF</v>
      </c>
      <c r="Z66" s="157"/>
      <c r="AA66" s="69" t="s">
        <v>9</v>
      </c>
      <c r="AC66" s="25">
        <v>46</v>
      </c>
      <c r="AD66" s="66"/>
      <c r="AE66" s="78"/>
      <c r="AF66" s="53"/>
      <c r="AG66" s="66"/>
      <c r="AH66" s="66"/>
    </row>
    <row r="67" spans="4:34" ht="15.75" thickBot="1">
      <c r="D67" s="112" t="s">
        <v>62</v>
      </c>
      <c r="E67" s="104"/>
      <c r="F67" s="110"/>
      <c r="G67" s="147" t="s">
        <v>15</v>
      </c>
      <c r="H67" s="148"/>
      <c r="I67" s="106" t="str">
        <f t="shared" si="0"/>
        <v>0027h</v>
      </c>
      <c r="T67" s="25">
        <f>HEX2BIN(T65)+HEX2BIN(T66)</f>
        <v>1100</v>
      </c>
      <c r="W67" s="145" t="s">
        <v>152</v>
      </c>
      <c r="X67" s="163"/>
      <c r="Y67" s="155" t="str">
        <f>RIGHT(DEC2HEX(G26-1,4),2)</f>
        <v>27</v>
      </c>
      <c r="Z67" s="157"/>
      <c r="AA67" s="69" t="s">
        <v>9</v>
      </c>
      <c r="AD67" s="66"/>
      <c r="AE67" s="78"/>
      <c r="AF67" s="53"/>
      <c r="AG67" s="66"/>
      <c r="AH67" s="66"/>
    </row>
    <row r="68" spans="4:34" ht="15.75" thickBot="1">
      <c r="D68" s="103" t="s">
        <v>61</v>
      </c>
      <c r="E68" s="104"/>
      <c r="F68" s="110"/>
      <c r="G68" s="147" t="s">
        <v>60</v>
      </c>
      <c r="H68" s="148"/>
      <c r="I68" s="106" t="str">
        <f t="shared" si="0"/>
        <v>020Ch</v>
      </c>
      <c r="W68" s="161" t="str">
        <f>LEFT(DEC2HEX(G32-1,4),2)</f>
        <v>02</v>
      </c>
      <c r="X68" s="162"/>
      <c r="Y68" s="150" t="str">
        <f>RIGHT(DEC2HEX(G32-1,4),2)</f>
        <v>0C</v>
      </c>
      <c r="Z68" s="151"/>
      <c r="AA68" s="69" t="s">
        <v>9</v>
      </c>
      <c r="AD68" s="83"/>
      <c r="AE68" s="84"/>
      <c r="AF68" s="53"/>
      <c r="AG68" s="83"/>
      <c r="AH68" s="83"/>
    </row>
    <row r="69" spans="4:34" ht="15.75" thickBot="1">
      <c r="D69" s="112" t="s">
        <v>59</v>
      </c>
      <c r="E69" s="104"/>
      <c r="F69" s="110"/>
      <c r="G69" s="147" t="s">
        <v>58</v>
      </c>
      <c r="H69" s="148"/>
      <c r="I69" s="106" t="str">
        <f t="shared" si="0"/>
        <v>01DFh</v>
      </c>
      <c r="T69" s="25">
        <v>0</v>
      </c>
      <c r="U69" s="25">
        <v>0</v>
      </c>
      <c r="V69" s="25" t="s">
        <v>173</v>
      </c>
      <c r="W69" s="161" t="str">
        <f>LEFT(DEC2HEX(C27-1,4),2)</f>
        <v>01</v>
      </c>
      <c r="X69" s="162"/>
      <c r="Y69" s="150" t="str">
        <f>RIGHT(DEC2HEX(C27-1,4),2)</f>
        <v>DF</v>
      </c>
      <c r="Z69" s="151"/>
      <c r="AA69" s="69" t="s">
        <v>9</v>
      </c>
      <c r="AD69" s="66"/>
      <c r="AE69" s="78"/>
      <c r="AF69" s="53"/>
      <c r="AG69" s="66"/>
      <c r="AH69" s="66"/>
    </row>
    <row r="70" spans="4:34" ht="15.75" thickBot="1">
      <c r="D70" s="112" t="s">
        <v>57</v>
      </c>
      <c r="E70" s="104"/>
      <c r="F70" s="110"/>
      <c r="G70" s="147" t="s">
        <v>56</v>
      </c>
      <c r="H70" s="148"/>
      <c r="I70" s="106" t="str">
        <f t="shared" si="0"/>
        <v>002Ch</v>
      </c>
      <c r="J70" s="82" t="s">
        <v>228</v>
      </c>
      <c r="T70" s="25">
        <v>1</v>
      </c>
      <c r="U70" s="25">
        <v>80</v>
      </c>
      <c r="W70" s="145" t="s">
        <v>152</v>
      </c>
      <c r="X70" s="146"/>
      <c r="Y70" s="156" t="str">
        <f>RIGHT(DEC2HEX(G32-C27-1,4),2)</f>
        <v>2C</v>
      </c>
      <c r="Z70" s="157"/>
      <c r="AA70" s="69" t="s">
        <v>9</v>
      </c>
      <c r="AD70" s="66"/>
      <c r="AE70" s="78"/>
      <c r="AF70" s="53"/>
      <c r="AG70" s="66"/>
      <c r="AH70" s="66"/>
    </row>
    <row r="71" spans="4:34" ht="15.75" thickBot="1">
      <c r="D71" s="112" t="s">
        <v>55</v>
      </c>
      <c r="E71" s="104"/>
      <c r="F71" s="110"/>
      <c r="G71" s="147" t="s">
        <v>54</v>
      </c>
      <c r="H71" s="148"/>
      <c r="I71" s="106" t="str">
        <f>CONCATENATE(W71,Y71,"h")</f>
        <v>0082h</v>
      </c>
      <c r="T71" s="25">
        <f>VLOOKUP(G41,T69:U70,2)</f>
        <v>80</v>
      </c>
      <c r="W71" s="145" t="s">
        <v>152</v>
      </c>
      <c r="X71" s="163"/>
      <c r="Y71" s="155" t="str">
        <f>BIN2HEX(T78,2)</f>
        <v>82</v>
      </c>
      <c r="Z71" s="157"/>
      <c r="AA71" s="69" t="s">
        <v>9</v>
      </c>
      <c r="AC71" s="25">
        <v>50</v>
      </c>
      <c r="AD71" s="66"/>
      <c r="AE71" s="78"/>
      <c r="AF71" s="53"/>
      <c r="AG71" s="66"/>
      <c r="AH71" s="66"/>
    </row>
    <row r="72" spans="4:34" ht="15.75" thickBot="1">
      <c r="D72" s="112" t="s">
        <v>53</v>
      </c>
      <c r="E72" s="104"/>
      <c r="F72" s="110"/>
      <c r="G72" s="147" t="s">
        <v>16</v>
      </c>
      <c r="H72" s="148"/>
      <c r="I72" s="106" t="str">
        <f t="shared" si="0"/>
        <v>000Dh</v>
      </c>
      <c r="J72" s="82" t="s">
        <v>228</v>
      </c>
      <c r="N72" s="33"/>
      <c r="T72" s="156" t="str">
        <f>RIGHT(DEC2HEX(G29-1,4),2)</f>
        <v>2F</v>
      </c>
      <c r="U72" s="157"/>
      <c r="W72" s="145" t="s">
        <v>152</v>
      </c>
      <c r="X72" s="146"/>
      <c r="Y72" s="156" t="str">
        <f>RIGHT(DEC2HEX(G30,4),2)</f>
        <v>0D</v>
      </c>
      <c r="Z72" s="157"/>
      <c r="AA72" s="69" t="s">
        <v>9</v>
      </c>
      <c r="AD72" s="66"/>
      <c r="AE72" s="78"/>
      <c r="AF72" s="53"/>
      <c r="AG72" s="66"/>
      <c r="AH72" s="66"/>
    </row>
    <row r="73" spans="4:34" ht="14.25">
      <c r="D73" s="90"/>
      <c r="E73" s="90"/>
      <c r="F73" s="108"/>
      <c r="G73" s="90"/>
      <c r="H73" s="90"/>
      <c r="I73" s="90"/>
      <c r="M73" s="86"/>
      <c r="N73" s="86"/>
      <c r="T73" s="25">
        <f>HEX2BIN(T71)+HEX2BIN(T72)</f>
        <v>10101111</v>
      </c>
      <c r="W73" s="158"/>
      <c r="X73" s="158"/>
      <c r="Z73" s="69"/>
      <c r="AD73" s="66"/>
      <c r="AE73" s="78"/>
      <c r="AF73" s="53"/>
      <c r="AG73" s="66"/>
      <c r="AH73" s="66"/>
    </row>
    <row r="74" spans="4:34" ht="15">
      <c r="D74" s="103" t="s">
        <v>51</v>
      </c>
      <c r="E74" s="104"/>
      <c r="F74" s="107"/>
      <c r="G74" s="147" t="s">
        <v>50</v>
      </c>
      <c r="H74" s="148"/>
      <c r="I74" s="106" t="str">
        <f>CONCATENATE(W74,Y74,"h")</f>
        <v>0030h</v>
      </c>
      <c r="M74" s="86"/>
      <c r="N74" s="86"/>
      <c r="T74" s="25">
        <v>0</v>
      </c>
      <c r="U74" s="25">
        <v>0</v>
      </c>
      <c r="V74" s="25" t="s">
        <v>174</v>
      </c>
      <c r="W74" s="145" t="s">
        <v>152</v>
      </c>
      <c r="X74" s="146"/>
      <c r="Y74" s="159" t="s">
        <v>157</v>
      </c>
      <c r="Z74" s="160"/>
      <c r="AA74" s="45" t="s">
        <v>9</v>
      </c>
      <c r="AB74" s="86"/>
      <c r="AC74" s="87"/>
      <c r="AD74" s="73"/>
      <c r="AE74" s="69"/>
      <c r="AF74" s="53"/>
      <c r="AG74" s="73"/>
      <c r="AH74" s="73"/>
    </row>
    <row r="75" spans="4:34" ht="14.25">
      <c r="D75" s="90"/>
      <c r="E75" s="90"/>
      <c r="F75" s="108"/>
      <c r="G75" s="90"/>
      <c r="H75" s="90"/>
      <c r="I75" s="90"/>
      <c r="M75" s="45"/>
      <c r="T75" s="25">
        <v>1</v>
      </c>
      <c r="U75" s="25">
        <v>80</v>
      </c>
      <c r="Y75" s="69"/>
      <c r="Z75" s="69"/>
      <c r="AA75" s="45"/>
      <c r="AB75" s="86"/>
      <c r="AC75" s="87"/>
      <c r="AD75" s="73"/>
      <c r="AE75" s="69"/>
      <c r="AF75" s="53"/>
      <c r="AG75" s="73"/>
      <c r="AH75" s="73"/>
    </row>
    <row r="76" spans="4:34" ht="15.75" thickBot="1">
      <c r="D76" s="103" t="s">
        <v>49</v>
      </c>
      <c r="E76" s="104"/>
      <c r="F76" s="107"/>
      <c r="G76" s="147" t="s">
        <v>48</v>
      </c>
      <c r="H76" s="148"/>
      <c r="I76" s="106" t="str">
        <f aca="true" t="shared" si="1" ref="I76:I83">CONCATENATE(W76,Y76,"h")</f>
        <v>0000h</v>
      </c>
      <c r="M76" s="45"/>
      <c r="T76" s="25">
        <f>VLOOKUP(G44,T74:U75,2)</f>
        <v>80</v>
      </c>
      <c r="V76" s="86"/>
      <c r="W76" s="145" t="s">
        <v>152</v>
      </c>
      <c r="X76" s="146"/>
      <c r="Y76" s="145" t="s">
        <v>152</v>
      </c>
      <c r="Z76" s="146"/>
      <c r="AA76" s="69" t="s">
        <v>9</v>
      </c>
      <c r="AB76" s="86"/>
      <c r="AC76" s="87"/>
      <c r="AD76" s="69"/>
      <c r="AE76" s="69"/>
      <c r="AF76" s="69"/>
      <c r="AG76" s="73"/>
      <c r="AH76" s="73"/>
    </row>
    <row r="77" spans="4:34" ht="15.75" thickBot="1">
      <c r="D77" s="103" t="s">
        <v>47</v>
      </c>
      <c r="E77" s="104"/>
      <c r="F77" s="107"/>
      <c r="G77" s="147" t="s">
        <v>46</v>
      </c>
      <c r="H77" s="148"/>
      <c r="I77" s="106" t="str">
        <f t="shared" si="1"/>
        <v>0000h</v>
      </c>
      <c r="M77" s="45"/>
      <c r="T77" s="150" t="str">
        <f>RIGHT(DEC2HEX(G33-1,4),2)</f>
        <v>02</v>
      </c>
      <c r="U77" s="151"/>
      <c r="V77" s="86"/>
      <c r="W77" s="145" t="s">
        <v>152</v>
      </c>
      <c r="X77" s="146"/>
      <c r="Y77" s="145" t="s">
        <v>152</v>
      </c>
      <c r="Z77" s="146"/>
      <c r="AA77" s="45" t="s">
        <v>9</v>
      </c>
      <c r="AB77" s="86"/>
      <c r="AC77" s="87"/>
      <c r="AD77" s="69"/>
      <c r="AE77" s="69"/>
      <c r="AF77" s="69"/>
      <c r="AG77" s="73"/>
      <c r="AH77" s="69"/>
    </row>
    <row r="78" spans="4:34" ht="15">
      <c r="D78" s="103" t="s">
        <v>45</v>
      </c>
      <c r="E78" s="104"/>
      <c r="F78" s="113"/>
      <c r="G78" s="147" t="s">
        <v>44</v>
      </c>
      <c r="H78" s="148"/>
      <c r="I78" s="106" t="str">
        <f t="shared" si="1"/>
        <v>0000h</v>
      </c>
      <c r="M78" s="45"/>
      <c r="T78" s="25">
        <f>HEX2BIN(T76)+HEX2BIN(T77)</f>
        <v>10000010</v>
      </c>
      <c r="V78" s="86"/>
      <c r="W78" s="145" t="s">
        <v>152</v>
      </c>
      <c r="X78" s="146"/>
      <c r="Y78" s="145" t="s">
        <v>152</v>
      </c>
      <c r="Z78" s="146"/>
      <c r="AA78" s="45" t="s">
        <v>9</v>
      </c>
      <c r="AB78" s="86"/>
      <c r="AC78" s="87"/>
      <c r="AD78" s="69"/>
      <c r="AE78" s="69"/>
      <c r="AF78" s="69"/>
      <c r="AG78" s="69"/>
      <c r="AH78" s="69"/>
    </row>
    <row r="79" spans="4:34" ht="15.75" thickBot="1">
      <c r="D79" s="103" t="s">
        <v>25</v>
      </c>
      <c r="E79" s="104"/>
      <c r="F79" s="113"/>
      <c r="G79" s="147" t="s">
        <v>43</v>
      </c>
      <c r="H79" s="148"/>
      <c r="I79" s="106" t="str">
        <f t="shared" si="1"/>
        <v>0000h</v>
      </c>
      <c r="M79" s="45"/>
      <c r="V79" s="86"/>
      <c r="W79" s="145" t="s">
        <v>152</v>
      </c>
      <c r="X79" s="146"/>
      <c r="Y79" s="145" t="s">
        <v>152</v>
      </c>
      <c r="Z79" s="146"/>
      <c r="AA79" s="45" t="s">
        <v>9</v>
      </c>
      <c r="AB79" s="86"/>
      <c r="AC79" s="87"/>
      <c r="AD79" s="69"/>
      <c r="AE79" s="69"/>
      <c r="AF79" s="69"/>
      <c r="AG79" s="69"/>
      <c r="AH79" s="69"/>
    </row>
    <row r="80" spans="4:34" ht="15.75" thickBot="1">
      <c r="D80" s="103" t="s">
        <v>42</v>
      </c>
      <c r="E80" s="104"/>
      <c r="F80" s="113"/>
      <c r="G80" s="147" t="s">
        <v>17</v>
      </c>
      <c r="H80" s="148"/>
      <c r="I80" s="106" t="str">
        <f t="shared" si="1"/>
        <v>0640h</v>
      </c>
      <c r="M80" s="45"/>
      <c r="V80" s="88"/>
      <c r="W80" s="145" t="str">
        <f>LEFT(DEC2HEX(C26*16/8,4),2)</f>
        <v>06</v>
      </c>
      <c r="X80" s="146"/>
      <c r="Y80" s="154" t="str">
        <f>RIGHT(DEC2HEX(C26*16/8,4),2)</f>
        <v>40</v>
      </c>
      <c r="Z80" s="151"/>
      <c r="AA80" s="45" t="s">
        <v>9</v>
      </c>
      <c r="AB80" s="88"/>
      <c r="AC80" s="73"/>
      <c r="AD80" s="69"/>
      <c r="AE80" s="69"/>
      <c r="AF80" s="69"/>
      <c r="AG80" s="69"/>
      <c r="AH80" s="69"/>
    </row>
    <row r="81" spans="4:34" ht="15.75" thickBot="1">
      <c r="D81" s="103" t="s">
        <v>41</v>
      </c>
      <c r="E81" s="104"/>
      <c r="F81" s="114"/>
      <c r="G81" s="147" t="s">
        <v>18</v>
      </c>
      <c r="H81" s="148"/>
      <c r="I81" s="106" t="str">
        <f t="shared" si="1"/>
        <v>031Fh</v>
      </c>
      <c r="V81" s="69"/>
      <c r="W81" s="155" t="str">
        <f>LEFT(DEC2HEX(C26-1,4),2)</f>
        <v>03</v>
      </c>
      <c r="X81" s="154"/>
      <c r="Y81" s="150" t="str">
        <f>RIGHT(DEC2HEX(C26-1,4),2)</f>
        <v>1F</v>
      </c>
      <c r="Z81" s="151"/>
      <c r="AA81" s="45" t="s">
        <v>9</v>
      </c>
      <c r="AB81" s="69"/>
      <c r="AC81" s="73"/>
      <c r="AD81" s="69"/>
      <c r="AE81" s="69"/>
      <c r="AF81" s="69"/>
      <c r="AG81" s="69"/>
      <c r="AH81" s="69"/>
    </row>
    <row r="82" spans="4:34" ht="15.75" thickBot="1">
      <c r="D82" s="103" t="s">
        <v>40</v>
      </c>
      <c r="E82" s="104"/>
      <c r="F82" s="105"/>
      <c r="G82" s="147" t="s">
        <v>19</v>
      </c>
      <c r="H82" s="148"/>
      <c r="I82" s="106" t="str">
        <f t="shared" si="1"/>
        <v>01DFh</v>
      </c>
      <c r="V82" s="69"/>
      <c r="W82" s="149" t="str">
        <f>LEFT(DEC2HEX(C27-1,4),2)</f>
        <v>01</v>
      </c>
      <c r="X82" s="150"/>
      <c r="Y82" s="150" t="str">
        <f>RIGHT(DEC2HEX(C27-1,4),2)</f>
        <v>DF</v>
      </c>
      <c r="Z82" s="151"/>
      <c r="AA82" s="45" t="s">
        <v>9</v>
      </c>
      <c r="AB82" s="69"/>
      <c r="AC82" s="73"/>
      <c r="AD82" s="69"/>
      <c r="AE82" s="69"/>
      <c r="AF82" s="69"/>
      <c r="AG82" s="69"/>
      <c r="AH82" s="69"/>
    </row>
    <row r="83" spans="4:34" ht="15">
      <c r="D83" s="103" t="s">
        <v>39</v>
      </c>
      <c r="E83" s="104"/>
      <c r="F83" s="105"/>
      <c r="G83" s="147" t="s">
        <v>38</v>
      </c>
      <c r="H83" s="148"/>
      <c r="I83" s="106" t="str">
        <f t="shared" si="1"/>
        <v>0020h</v>
      </c>
      <c r="V83" s="69"/>
      <c r="W83" s="145" t="s">
        <v>152</v>
      </c>
      <c r="X83" s="146"/>
      <c r="Y83" s="152" t="s">
        <v>156</v>
      </c>
      <c r="Z83" s="153"/>
      <c r="AA83" s="45" t="s">
        <v>9</v>
      </c>
      <c r="AB83" s="69"/>
      <c r="AC83" s="73"/>
      <c r="AD83" s="69"/>
      <c r="AE83" s="69"/>
      <c r="AF83" s="69"/>
      <c r="AG83" s="69"/>
      <c r="AH83" s="69"/>
    </row>
    <row r="84" spans="4:34" ht="14.25">
      <c r="D84" s="90"/>
      <c r="E84" s="90"/>
      <c r="F84" s="90"/>
      <c r="G84" s="90"/>
      <c r="H84" s="90"/>
      <c r="I84" s="90"/>
      <c r="V84" s="69"/>
      <c r="Y84" s="69"/>
      <c r="Z84" s="69"/>
      <c r="AB84" s="69"/>
      <c r="AC84" s="69"/>
      <c r="AD84" s="69"/>
      <c r="AE84" s="69"/>
      <c r="AF84" s="69"/>
      <c r="AG84" s="69"/>
      <c r="AH84" s="69"/>
    </row>
    <row r="85" spans="4:34" ht="15">
      <c r="D85" s="90"/>
      <c r="E85" s="90"/>
      <c r="F85" s="90"/>
      <c r="G85" s="115" t="s">
        <v>36</v>
      </c>
      <c r="H85" s="90"/>
      <c r="I85" s="90"/>
      <c r="V85" s="69"/>
      <c r="W85" s="89"/>
      <c r="X85" s="89"/>
      <c r="Y85" s="89"/>
      <c r="Z85" s="89"/>
      <c r="AB85" s="69"/>
      <c r="AC85" s="69"/>
      <c r="AD85" s="69"/>
      <c r="AE85" s="69"/>
      <c r="AF85" s="69"/>
      <c r="AG85" s="69"/>
      <c r="AH85" s="69"/>
    </row>
    <row r="86" spans="4:34" ht="14.25">
      <c r="D86" s="90"/>
      <c r="E86" s="90"/>
      <c r="F86" s="90"/>
      <c r="G86" s="90"/>
      <c r="H86" s="90"/>
      <c r="I86" s="90"/>
      <c r="V86" s="69"/>
      <c r="Y86" s="69"/>
      <c r="Z86" s="69"/>
      <c r="AB86" s="69"/>
      <c r="AC86" s="69"/>
      <c r="AD86" s="69"/>
      <c r="AE86" s="69"/>
      <c r="AF86" s="69"/>
      <c r="AG86" s="69"/>
      <c r="AH86" s="69"/>
    </row>
    <row r="87" spans="1:34" ht="15">
      <c r="A87" s="69"/>
      <c r="C87" s="73"/>
      <c r="D87" s="103" t="s">
        <v>24</v>
      </c>
      <c r="E87" s="104"/>
      <c r="F87" s="105"/>
      <c r="G87" s="116" t="s">
        <v>35</v>
      </c>
      <c r="H87" s="105"/>
      <c r="I87" s="106" t="str">
        <f>CONCATENATE(W87,Y87,"h")</f>
        <v>0401h</v>
      </c>
      <c r="V87" s="69"/>
      <c r="W87" s="145" t="s">
        <v>155</v>
      </c>
      <c r="X87" s="146"/>
      <c r="Y87" s="145" t="s">
        <v>150</v>
      </c>
      <c r="Z87" s="146"/>
      <c r="AA87" s="25" t="s">
        <v>9</v>
      </c>
      <c r="AB87" s="69"/>
      <c r="AC87" s="69"/>
      <c r="AD87" s="69"/>
      <c r="AE87" s="69"/>
      <c r="AF87" s="69"/>
      <c r="AG87" s="69"/>
      <c r="AH87" s="69"/>
    </row>
    <row r="88" spans="1:34" ht="14.25">
      <c r="A88" s="69"/>
      <c r="B88" s="69"/>
      <c r="C88" s="73"/>
      <c r="D88" s="69"/>
      <c r="K88" s="69"/>
      <c r="L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</row>
    <row r="89" spans="1:34" ht="14.25">
      <c r="A89" s="69"/>
      <c r="B89" s="69"/>
      <c r="C89" s="69"/>
      <c r="D89" s="69"/>
      <c r="F89" s="74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</row>
    <row r="90" spans="1:34" ht="14.25">
      <c r="A90" s="69"/>
      <c r="B90" s="69"/>
      <c r="C90" s="69"/>
      <c r="D90" s="69"/>
      <c r="F90" s="74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</row>
    <row r="91" spans="1:6" ht="14.25">
      <c r="A91" s="69"/>
      <c r="B91" s="69"/>
      <c r="C91" s="143"/>
      <c r="D91" s="144"/>
      <c r="F91" s="74"/>
    </row>
    <row r="92" spans="1:6" ht="14.25">
      <c r="A92" s="69"/>
      <c r="B92" s="69"/>
      <c r="C92" s="143"/>
      <c r="D92" s="144"/>
      <c r="F92" s="74"/>
    </row>
    <row r="93" spans="1:6" ht="14.25">
      <c r="A93" s="69"/>
      <c r="B93" s="69"/>
      <c r="C93" s="143"/>
      <c r="D93" s="144"/>
      <c r="F93" s="74"/>
    </row>
    <row r="94" spans="1:6" ht="14.25">
      <c r="A94" s="69"/>
      <c r="B94" s="69"/>
      <c r="C94" s="143"/>
      <c r="D94" s="144"/>
      <c r="F94" s="74"/>
    </row>
    <row r="95" spans="1:6" ht="14.25">
      <c r="A95" s="69"/>
      <c r="B95" s="69"/>
      <c r="C95" s="143"/>
      <c r="D95" s="144"/>
      <c r="F95" s="74"/>
    </row>
    <row r="96" spans="1:4" ht="14.25">
      <c r="A96" s="69"/>
      <c r="B96" s="69"/>
      <c r="C96" s="143"/>
      <c r="D96" s="144"/>
    </row>
    <row r="97" spans="1:4" ht="14.25">
      <c r="A97" s="69"/>
      <c r="B97" s="69"/>
      <c r="C97" s="143"/>
      <c r="D97" s="69"/>
    </row>
    <row r="98" spans="1:4" ht="14.25">
      <c r="A98" s="69"/>
      <c r="B98" s="69"/>
      <c r="C98" s="143"/>
      <c r="D98" s="69"/>
    </row>
    <row r="99" spans="1:4" ht="14.25">
      <c r="A99" s="69"/>
      <c r="B99" s="69"/>
      <c r="C99" s="143"/>
      <c r="D99" s="143"/>
    </row>
    <row r="100" spans="1:4" ht="14.25">
      <c r="A100" s="69"/>
      <c r="B100" s="69"/>
      <c r="C100" s="143"/>
      <c r="D100" s="143"/>
    </row>
    <row r="101" spans="1:4" ht="14.25">
      <c r="A101" s="69"/>
      <c r="B101" s="69"/>
      <c r="C101" s="141"/>
      <c r="D101" s="141"/>
    </row>
    <row r="102" spans="1:4" ht="14.25">
      <c r="A102" s="69"/>
      <c r="C102" s="141"/>
      <c r="D102" s="141"/>
    </row>
    <row r="105" spans="3:4" ht="14.25">
      <c r="C105" s="141"/>
      <c r="D105" s="142"/>
    </row>
    <row r="106" spans="3:4" ht="14.25">
      <c r="C106" s="141"/>
      <c r="D106" s="142"/>
    </row>
    <row r="107" spans="3:4" ht="14.25">
      <c r="C107" s="141"/>
      <c r="D107" s="141"/>
    </row>
    <row r="108" spans="3:4" ht="14.25">
      <c r="C108" s="141"/>
      <c r="D108" s="141"/>
    </row>
    <row r="109" spans="3:4" ht="14.25">
      <c r="C109" s="141"/>
      <c r="D109" s="141"/>
    </row>
    <row r="110" spans="3:4" ht="14.25">
      <c r="C110" s="141"/>
      <c r="D110" s="141"/>
    </row>
    <row r="111" spans="3:4" ht="14.25">
      <c r="C111" s="141"/>
      <c r="D111" s="141"/>
    </row>
    <row r="112" spans="3:4" ht="14.25">
      <c r="C112" s="141"/>
      <c r="D112" s="141"/>
    </row>
  </sheetData>
  <sheetProtection password="DBC7" sheet="1" selectLockedCells="1"/>
  <mergeCells count="120">
    <mergeCell ref="M25:N25"/>
    <mergeCell ref="M29:O29"/>
    <mergeCell ref="M30:N30"/>
    <mergeCell ref="M31:O31"/>
    <mergeCell ref="M32:N32"/>
    <mergeCell ref="M33:O33"/>
    <mergeCell ref="M34:N34"/>
    <mergeCell ref="M35:O35"/>
    <mergeCell ref="M36:N36"/>
    <mergeCell ref="G50:H50"/>
    <mergeCell ref="W50:Z50"/>
    <mergeCell ref="W51:X51"/>
    <mergeCell ref="Y51:Z51"/>
    <mergeCell ref="W52:X52"/>
    <mergeCell ref="Y52:Z52"/>
    <mergeCell ref="G53:H53"/>
    <mergeCell ref="W53:X53"/>
    <mergeCell ref="Y53:Z53"/>
    <mergeCell ref="G54:H54"/>
    <mergeCell ref="W54:X54"/>
    <mergeCell ref="Y54:Z54"/>
    <mergeCell ref="G55:H55"/>
    <mergeCell ref="W55:X55"/>
    <mergeCell ref="Y55:Z55"/>
    <mergeCell ref="G56:H56"/>
    <mergeCell ref="W56:X56"/>
    <mergeCell ref="Y56:Z56"/>
    <mergeCell ref="G58:H58"/>
    <mergeCell ref="W58:X58"/>
    <mergeCell ref="Y58:Z58"/>
    <mergeCell ref="G59:H59"/>
    <mergeCell ref="W59:X59"/>
    <mergeCell ref="G60:H60"/>
    <mergeCell ref="W60:X60"/>
    <mergeCell ref="Y60:Z60"/>
    <mergeCell ref="G61:H61"/>
    <mergeCell ref="W61:X61"/>
    <mergeCell ref="G62:H62"/>
    <mergeCell ref="W62:X62"/>
    <mergeCell ref="G63:H63"/>
    <mergeCell ref="W63:X63"/>
    <mergeCell ref="Y63:Z63"/>
    <mergeCell ref="G64:H64"/>
    <mergeCell ref="W64:X64"/>
    <mergeCell ref="Y64:Z64"/>
    <mergeCell ref="G65:H65"/>
    <mergeCell ref="W65:X65"/>
    <mergeCell ref="Y65:Z65"/>
    <mergeCell ref="G66:H66"/>
    <mergeCell ref="W66:X66"/>
    <mergeCell ref="Y66:Z66"/>
    <mergeCell ref="G67:H67"/>
    <mergeCell ref="W67:X67"/>
    <mergeCell ref="Y67:Z67"/>
    <mergeCell ref="G68:H68"/>
    <mergeCell ref="W68:X68"/>
    <mergeCell ref="Y68:Z68"/>
    <mergeCell ref="G69:H69"/>
    <mergeCell ref="W69:X69"/>
    <mergeCell ref="Y69:Z69"/>
    <mergeCell ref="G70:H70"/>
    <mergeCell ref="W70:X70"/>
    <mergeCell ref="Y70:Z70"/>
    <mergeCell ref="G71:H71"/>
    <mergeCell ref="W71:X71"/>
    <mergeCell ref="Y71:Z71"/>
    <mergeCell ref="G72:H72"/>
    <mergeCell ref="T72:U72"/>
    <mergeCell ref="W72:X72"/>
    <mergeCell ref="Y72:Z72"/>
    <mergeCell ref="W73:X73"/>
    <mergeCell ref="G74:H74"/>
    <mergeCell ref="W74:X74"/>
    <mergeCell ref="Y74:Z74"/>
    <mergeCell ref="G76:H76"/>
    <mergeCell ref="W76:X76"/>
    <mergeCell ref="Y76:Z76"/>
    <mergeCell ref="G77:H77"/>
    <mergeCell ref="T77:U77"/>
    <mergeCell ref="W77:X77"/>
    <mergeCell ref="Y77:Z77"/>
    <mergeCell ref="G78:H78"/>
    <mergeCell ref="W78:X78"/>
    <mergeCell ref="Y78:Z78"/>
    <mergeCell ref="G79:H79"/>
    <mergeCell ref="W79:X79"/>
    <mergeCell ref="Y79:Z79"/>
    <mergeCell ref="G80:H80"/>
    <mergeCell ref="W80:X80"/>
    <mergeCell ref="Y80:Z80"/>
    <mergeCell ref="G81:H81"/>
    <mergeCell ref="W81:X81"/>
    <mergeCell ref="Y81:Z81"/>
    <mergeCell ref="G82:H82"/>
    <mergeCell ref="W82:X82"/>
    <mergeCell ref="Y82:Z82"/>
    <mergeCell ref="G83:H83"/>
    <mergeCell ref="W83:X83"/>
    <mergeCell ref="Y83:Z83"/>
    <mergeCell ref="W87:X87"/>
    <mergeCell ref="Y87:Z87"/>
    <mergeCell ref="C91:C92"/>
    <mergeCell ref="D91:D92"/>
    <mergeCell ref="C93:C94"/>
    <mergeCell ref="D93:D94"/>
    <mergeCell ref="C95:C96"/>
    <mergeCell ref="D95:D96"/>
    <mergeCell ref="C97:C98"/>
    <mergeCell ref="C99:C100"/>
    <mergeCell ref="D99:D100"/>
    <mergeCell ref="C101:C102"/>
    <mergeCell ref="D101:D102"/>
    <mergeCell ref="C111:C112"/>
    <mergeCell ref="D111:D112"/>
    <mergeCell ref="C105:C106"/>
    <mergeCell ref="D105:D106"/>
    <mergeCell ref="C107:C108"/>
    <mergeCell ref="D107:D108"/>
    <mergeCell ref="C109:C110"/>
    <mergeCell ref="D109:D1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dhenders</cp:lastModifiedBy>
  <cp:lastPrinted>2010-05-28T02:35:48Z</cp:lastPrinted>
  <dcterms:created xsi:type="dcterms:W3CDTF">2007-11-06T04:52:54Z</dcterms:created>
  <dcterms:modified xsi:type="dcterms:W3CDTF">2017-02-01T01:04:21Z</dcterms:modified>
  <cp:category/>
  <cp:version/>
  <cp:contentType/>
  <cp:contentStatus/>
</cp:coreProperties>
</file>