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90" windowWidth="14655" windowHeight="9090" tabRatio="873" activeTab="0"/>
  </bookViews>
  <sheets>
    <sheet name="Readme English" sheetId="1" r:id="rId1"/>
    <sheet name="S1D13L03  (WVGA) English " sheetId="2" r:id="rId2"/>
    <sheet name="Readme Japanese" sheetId="3" r:id="rId3"/>
    <sheet name="S1D13L03  (WVGA) Japanese" sheetId="4" r:id="rId4"/>
  </sheets>
  <definedNames/>
  <calcPr fullCalcOnLoad="1"/>
</workbook>
</file>

<file path=xl/sharedStrings.xml><?xml version="1.0" encoding="utf-8"?>
<sst xmlns="http://schemas.openxmlformats.org/spreadsheetml/2006/main" count="648" uniqueCount="260">
  <si>
    <t>Vertical</t>
  </si>
  <si>
    <t>Panel size</t>
  </si>
  <si>
    <t>Input Clock</t>
  </si>
  <si>
    <t>pixel</t>
  </si>
  <si>
    <t>MHz</t>
  </si>
  <si>
    <t>H Back Porch</t>
  </si>
  <si>
    <t>H Front Porch</t>
  </si>
  <si>
    <t>V Front Porch</t>
  </si>
  <si>
    <t>V Back Porch</t>
  </si>
  <si>
    <t>V Frequency</t>
  </si>
  <si>
    <t>V Period</t>
  </si>
  <si>
    <t>Hz</t>
  </si>
  <si>
    <t>H Period (th)</t>
  </si>
  <si>
    <t>PIR</t>
  </si>
  <si>
    <t>Fsysclk /</t>
  </si>
  <si>
    <t>N</t>
  </si>
  <si>
    <t>Fpll *</t>
  </si>
  <si>
    <t>V</t>
  </si>
  <si>
    <t xml:space="preserve">REG[32h]-bit7:4 = </t>
  </si>
  <si>
    <t xml:space="preserve">REG[33h]-bit4:0 = </t>
  </si>
  <si>
    <t>h</t>
  </si>
  <si>
    <t>REG[33h]-bit6:5 =</t>
  </si>
  <si>
    <t>REG[36h],[35h] =</t>
  </si>
  <si>
    <t>REG[38h],[37h] =</t>
  </si>
  <si>
    <t>H Low Width</t>
  </si>
  <si>
    <t>V Low Width</t>
  </si>
  <si>
    <t>Xscale</t>
  </si>
  <si>
    <t>Yscale</t>
  </si>
  <si>
    <t>REG[04h] =</t>
  </si>
  <si>
    <t>REG[06h] =</t>
  </si>
  <si>
    <t>REG[08h] =</t>
  </si>
  <si>
    <t>REG[0Ah] =</t>
  </si>
  <si>
    <t>REG[0Ch] =</t>
  </si>
  <si>
    <t>REG[12h] =</t>
  </si>
  <si>
    <t>REG[14h] =</t>
  </si>
  <si>
    <t>REG[16h] =</t>
  </si>
  <si>
    <t>REG[18h] =</t>
  </si>
  <si>
    <t>REG[1Ah] =</t>
  </si>
  <si>
    <t>REG[38h] =</t>
  </si>
  <si>
    <t>REG[3Ah] =</t>
  </si>
  <si>
    <t>REG[3Ch] =</t>
  </si>
  <si>
    <t>REG[3Eh] =</t>
  </si>
  <si>
    <t>REG[40h] =</t>
  </si>
  <si>
    <t>REG[46h] =</t>
  </si>
  <si>
    <t>REG[44h] =</t>
  </si>
  <si>
    <t xml:space="preserve">REG[0Eh] = </t>
  </si>
  <si>
    <t>PCLK</t>
  </si>
  <si>
    <t>pllo *</t>
  </si>
  <si>
    <t>PLL Output (pllo)</t>
  </si>
  <si>
    <t>A9</t>
  </si>
  <si>
    <t>A1</t>
  </si>
  <si>
    <t>B1</t>
  </si>
  <si>
    <t>B9</t>
  </si>
  <si>
    <t>C1</t>
  </si>
  <si>
    <t>C9</t>
  </si>
  <si>
    <t>D1</t>
  </si>
  <si>
    <t>D9</t>
  </si>
  <si>
    <t>E1</t>
  </si>
  <si>
    <t>E9</t>
  </si>
  <si>
    <t>F1</t>
  </si>
  <si>
    <t>F9</t>
  </si>
  <si>
    <t xml:space="preserve">REG[56h] = </t>
  </si>
  <si>
    <t>REG[1Ch] =</t>
  </si>
  <si>
    <t>REG[1Eh] =</t>
  </si>
  <si>
    <t>REG[20h] =</t>
  </si>
  <si>
    <t>REG[22h] =</t>
  </si>
  <si>
    <t>REG[24h] =</t>
  </si>
  <si>
    <t>REG[26h] =</t>
  </si>
  <si>
    <t>Input Data Type</t>
  </si>
  <si>
    <t>1 RGB 5:6:5</t>
  </si>
  <si>
    <t>2 RGB 6:6:6 Mode1</t>
  </si>
  <si>
    <t>3 RGB 8:8:8 Mode1</t>
  </si>
  <si>
    <t>6 RGB 6:6:6 Mode2</t>
  </si>
  <si>
    <t>7 RGB 8:8:8 Mode2</t>
  </si>
  <si>
    <t>REG[2Ah] =</t>
  </si>
  <si>
    <t>REG[28h] =</t>
  </si>
  <si>
    <t>REG[34h] =</t>
  </si>
  <si>
    <t>REG[42h] =</t>
  </si>
  <si>
    <t>REG[5Ah] =</t>
  </si>
  <si>
    <t>REG[5Ch] =</t>
  </si>
  <si>
    <t>REG[5Eh] =</t>
  </si>
  <si>
    <t>REG[60h] =</t>
  </si>
  <si>
    <t>REG[62h] =</t>
  </si>
  <si>
    <t>REG[64h] =</t>
  </si>
  <si>
    <t>1-33</t>
  </si>
  <si>
    <t>44-67</t>
  </si>
  <si>
    <t>2-32</t>
  </si>
  <si>
    <t>Register setting value</t>
  </si>
  <si>
    <t>Match Value</t>
  </si>
  <si>
    <t>Input Data</t>
  </si>
  <si>
    <t>Address</t>
  </si>
  <si>
    <t>Data</t>
  </si>
  <si>
    <t>PCLK</t>
  </si>
  <si>
    <t>Line</t>
  </si>
  <si>
    <t>Table-1</t>
  </si>
  <si>
    <t>Table-2</t>
  </si>
  <si>
    <t>Panel frequency (MHz)</t>
  </si>
  <si>
    <t>-&gt; A</t>
  </si>
  <si>
    <t>PLL Setting Register 0</t>
  </si>
  <si>
    <t>PLL Setting Register 1</t>
  </si>
  <si>
    <t>PLL Setting Register 2</t>
  </si>
  <si>
    <t>PLL Setting Register 3</t>
  </si>
  <si>
    <t>PLL Setting Register 4</t>
  </si>
  <si>
    <t>PLL M-Divider Register</t>
  </si>
  <si>
    <t xml:space="preserve">Clock Source Select </t>
  </si>
  <si>
    <t>Panel Type Register</t>
  </si>
  <si>
    <t>PCLK Polarity Register</t>
  </si>
  <si>
    <t>Display Mode Register</t>
  </si>
  <si>
    <t>Window X Start Position Register 0</t>
  </si>
  <si>
    <t>Window X Start Position Register 1</t>
  </si>
  <si>
    <t>Window Y Start Position Register 0</t>
  </si>
  <si>
    <t>Window Y Start Position Register 1</t>
  </si>
  <si>
    <t>Window Y End Position Register 0</t>
  </si>
  <si>
    <t>Window X End Position Register 0</t>
  </si>
  <si>
    <t>Window X End Position Register 1</t>
  </si>
  <si>
    <t>Window Y End Position Register 1</t>
  </si>
  <si>
    <t>General Purpose IO Pin Configuration</t>
  </si>
  <si>
    <t>General Purpose IO Pin Status/Control</t>
  </si>
  <si>
    <t>GPIO Positive Edge Interrupt Trigger</t>
  </si>
  <si>
    <t>GPIO Negative Edge Interrupt Trigger</t>
  </si>
  <si>
    <t>GPIO Interrupt Status Register</t>
  </si>
  <si>
    <t>GPIO Pull Down Control</t>
  </si>
  <si>
    <t>Power Save Register</t>
  </si>
  <si>
    <t>Horizontal Display Width (HDISP)</t>
  </si>
  <si>
    <t>Horizontal Non-Display Period (HNDP)</t>
  </si>
  <si>
    <t>Vertical Display Height Register 0 (VDISP)</t>
  </si>
  <si>
    <t>Vertical Display Height Register 1 (VDISP)</t>
  </si>
  <si>
    <t>Vertical Non-Display Period (VNDP)</t>
  </si>
  <si>
    <t>HS Pulse Width Register (HSW)</t>
  </si>
  <si>
    <t>HS Pulse Start Position Register (HPS)</t>
  </si>
  <si>
    <t>VS Pulse Width Register (VSW)</t>
  </si>
  <si>
    <t>VS Pulse Start Position Register (VPS)</t>
  </si>
  <si>
    <t>Input Mode Register</t>
  </si>
  <si>
    <t>Image Load :  FLOAD WVGAimage.bmp WIN n:*</t>
  </si>
  <si>
    <t xml:space="preserve">Register </t>
  </si>
  <si>
    <t>Memory Data Format</t>
  </si>
  <si>
    <t>0 16bpp</t>
  </si>
  <si>
    <t>1 18bpp</t>
  </si>
  <si>
    <t>Horizontal</t>
  </si>
  <si>
    <t>2. Enter the Input data format in the Table-2. (Yellow cell)</t>
  </si>
  <si>
    <t>3. Enter the Memory Data Format (RGB Panel Data Bus Width) in the Table-3 (Yellow cells)</t>
  </si>
  <si>
    <t>4. Enter the specifications of the panel to be used in the Table-4. (Yellow cells)</t>
  </si>
  <si>
    <t>In this case, please set (Front porch + Back porch = Blanking period)</t>
  </si>
  <si>
    <t>In this case, please set H Low Width = 0, V Low Width = 0</t>
  </si>
  <si>
    <t>Panel Clock(MHz)</t>
  </si>
  <si>
    <t>-&gt;A</t>
  </si>
  <si>
    <t>H Front Porch</t>
  </si>
  <si>
    <t>PCLK</t>
  </si>
  <si>
    <t>H Back Porch</t>
  </si>
  <si>
    <t>H Period (th)</t>
  </si>
  <si>
    <t>H Low Width</t>
  </si>
  <si>
    <t>V Front Porch</t>
  </si>
  <si>
    <t>LINE</t>
  </si>
  <si>
    <t>V Back Porch</t>
  </si>
  <si>
    <t>V Period</t>
  </si>
  <si>
    <t>V Low Width</t>
  </si>
  <si>
    <t>V Frequency</t>
  </si>
  <si>
    <t>Hz</t>
  </si>
  <si>
    <t>-&gt; A</t>
  </si>
  <si>
    <t>Line</t>
  </si>
  <si>
    <t>MHz</t>
  </si>
  <si>
    <t>pclk</t>
  </si>
  <si>
    <t>line</t>
  </si>
  <si>
    <t>Table-3</t>
  </si>
  <si>
    <t>Table-4</t>
  </si>
  <si>
    <t>Table-5</t>
  </si>
  <si>
    <t>Table-6</t>
  </si>
  <si>
    <t>Register Setting Sequence</t>
  </si>
  <si>
    <t>00</t>
  </si>
  <si>
    <t>-&gt; This setting may need to be adjusted.</t>
  </si>
  <si>
    <t>FF</t>
  </si>
  <si>
    <t>28</t>
  </si>
  <si>
    <t>80</t>
  </si>
  <si>
    <t>F8</t>
  </si>
  <si>
    <t>02</t>
  </si>
  <si>
    <t>09</t>
  </si>
  <si>
    <t>Data</t>
  </si>
  <si>
    <t>It generates appropriate register setting.</t>
  </si>
  <si>
    <t>Following are input examples.</t>
  </si>
  <si>
    <t>Put values of TFT panel AC characteristics into yellow colored cells of S1D13L03(WVGA) sheet.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</si>
  <si>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</si>
  <si>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>S1D13L03 Panel Setting</t>
    </r>
  </si>
  <si>
    <r>
      <t>1. Enter the panel resolution in the Table-1.</t>
    </r>
    <r>
      <rPr>
        <sz val="14"/>
        <rFont val="ＭＳ Ｐ明朝"/>
        <family val="1"/>
      </rPr>
      <t>　（</t>
    </r>
    <r>
      <rPr>
        <sz val="14"/>
        <rFont val="Arial"/>
        <family val="2"/>
      </rPr>
      <t>Yellow cells)</t>
    </r>
  </si>
  <si>
    <r>
      <rPr>
        <b/>
        <sz val="14"/>
        <rFont val="Arial"/>
        <family val="2"/>
      </rPr>
      <t>Note1.</t>
    </r>
    <r>
      <rPr>
        <sz val="14"/>
        <rFont val="Arial"/>
        <family val="2"/>
      </rPr>
      <t xml:space="preserve"> Please refer to Section 5.2 "LCD Interface Pin Mapping" of S1D13L03 specification.</t>
    </r>
  </si>
  <si>
    <r>
      <rPr>
        <b/>
        <sz val="14"/>
        <rFont val="Arial"/>
        <family val="2"/>
      </rPr>
      <t>Note2.</t>
    </r>
    <r>
      <rPr>
        <sz val="14"/>
        <rFont val="Arial"/>
        <family val="2"/>
      </rPr>
      <t xml:space="preserve"> Front porch and Back porch are sometimes described as "Blanking" in a panel specification.</t>
    </r>
  </si>
  <si>
    <r>
      <t>5. Enter the input clock in the Table-5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(Yellow cell)</t>
    </r>
  </si>
  <si>
    <r>
      <t xml:space="preserve">6. Enter the PLL setting of S1D13L03 in the table-6 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(Yellow cells)</t>
    </r>
  </si>
  <si>
    <r>
      <t xml:space="preserve">PLL M-Divider </t>
    </r>
    <r>
      <rPr>
        <sz val="11"/>
        <color indexed="10"/>
        <rFont val="Arial"/>
        <family val="2"/>
      </rPr>
      <t>(1MHz or 2MHz)</t>
    </r>
    <r>
      <rPr>
        <sz val="11"/>
        <rFont val="Arial"/>
        <family val="2"/>
      </rPr>
      <t xml:space="preserve"> =</t>
    </r>
  </si>
  <si>
    <r>
      <rPr>
        <sz val="11"/>
        <color indexed="10"/>
        <rFont val="ＭＳ Ｐ明朝"/>
        <family val="1"/>
      </rPr>
      <t>≦</t>
    </r>
    <r>
      <rPr>
        <sz val="11"/>
        <color indexed="10"/>
        <rFont val="Arial"/>
        <family val="2"/>
      </rPr>
      <t>7F  (If more than 80, Please set to 7F)</t>
    </r>
  </si>
  <si>
    <r>
      <rPr>
        <b/>
        <sz val="14"/>
        <rFont val="Arial"/>
        <family val="2"/>
      </rPr>
      <t>Note3</t>
    </r>
    <r>
      <rPr>
        <sz val="14"/>
        <rFont val="Arial"/>
        <family val="2"/>
      </rPr>
      <t xml:space="preserve">. The Horizontal Low Width and Vertical Low Width may not be describe in panel spec. </t>
    </r>
  </si>
  <si>
    <t>HS</t>
  </si>
  <si>
    <t>VS</t>
  </si>
  <si>
    <t>REG[28h] =</t>
  </si>
  <si>
    <t>PCLK</t>
  </si>
  <si>
    <t>0 : Not reversed</t>
  </si>
  <si>
    <t>1 : Reversed</t>
  </si>
  <si>
    <t>0: rising edge</t>
  </si>
  <si>
    <t>1: falling edge</t>
  </si>
  <si>
    <t>0: active low</t>
  </si>
  <si>
    <t>1: active high</t>
  </si>
  <si>
    <t>PCLK Polarity</t>
  </si>
  <si>
    <t>HS Polarity</t>
  </si>
  <si>
    <t>reg28</t>
  </si>
  <si>
    <t>reg24</t>
  </si>
  <si>
    <t>reg20</t>
  </si>
  <si>
    <t>VS Polarity</t>
  </si>
  <si>
    <r>
      <rPr>
        <b/>
        <sz val="14"/>
        <rFont val="Arial"/>
        <family val="2"/>
      </rPr>
      <t>Note4</t>
    </r>
    <r>
      <rPr>
        <sz val="14"/>
        <rFont val="Arial"/>
        <family val="2"/>
      </rPr>
      <t>. Please refer to panel specification for the PCLK, HS and VS polarity.</t>
    </r>
  </si>
  <si>
    <t>HND-5.0-800480TF</t>
  </si>
  <si>
    <t>Hz</t>
  </si>
  <si>
    <t>V Frequency</t>
  </si>
  <si>
    <t>line</t>
  </si>
  <si>
    <t>V Low Width</t>
  </si>
  <si>
    <t>V Period</t>
  </si>
  <si>
    <t>V Back Porch</t>
  </si>
  <si>
    <t>V Front Porch</t>
  </si>
  <si>
    <t>pclk</t>
  </si>
  <si>
    <t>H Low Width</t>
  </si>
  <si>
    <t>H Period (th)</t>
  </si>
  <si>
    <t>H Back Porch</t>
  </si>
  <si>
    <t>H Front Porch</t>
  </si>
  <si>
    <t>MHz</t>
  </si>
  <si>
    <r>
      <t>Panel</t>
    </r>
    <r>
      <rPr>
        <sz val="11"/>
        <rFont val="ＭＳ Ｐ明朝"/>
        <family val="1"/>
      </rPr>
      <t>　</t>
    </r>
    <r>
      <rPr>
        <sz val="11"/>
        <rFont val="Arial"/>
        <family val="2"/>
      </rPr>
      <t>Frequency</t>
    </r>
  </si>
  <si>
    <t>Line</t>
  </si>
  <si>
    <t>PCLK</t>
  </si>
  <si>
    <t>-&gt; A</t>
  </si>
  <si>
    <t>Panel Clock(MHz)</t>
  </si>
  <si>
    <t>LINE</t>
  </si>
  <si>
    <t>-&gt;A</t>
  </si>
  <si>
    <r>
      <rPr>
        <sz val="12"/>
        <rFont val="ＭＳ Ｐ明朝"/>
        <family val="1"/>
      </rPr>
      <t>以下は入力例です。</t>
    </r>
  </si>
  <si>
    <r>
      <rPr>
        <sz val="12"/>
        <rFont val="ＭＳ Ｐ明朝"/>
        <family val="1"/>
      </rPr>
      <t>最適なレジスタ設定を出力します。</t>
    </r>
  </si>
  <si>
    <r>
      <t>TFT</t>
    </r>
    <r>
      <rPr>
        <sz val="12"/>
        <rFont val="ＭＳ Ｐ明朝"/>
        <family val="1"/>
      </rPr>
      <t>パネルの</t>
    </r>
    <r>
      <rPr>
        <sz val="12"/>
        <rFont val="Arial"/>
        <family val="2"/>
      </rPr>
      <t>AC</t>
    </r>
    <r>
      <rPr>
        <sz val="12"/>
        <rFont val="ＭＳ Ｐ明朝"/>
        <family val="1"/>
      </rPr>
      <t>特性の数値を、下記のように</t>
    </r>
    <r>
      <rPr>
        <sz val="12"/>
        <rFont val="Arial"/>
        <family val="2"/>
      </rPr>
      <t>S1D13L03(WVGA)</t>
    </r>
    <r>
      <rPr>
        <sz val="12"/>
        <rFont val="ＭＳ Ｐ明朝"/>
        <family val="1"/>
      </rPr>
      <t>のシートの黄色のセルに入力してください。</t>
    </r>
  </si>
  <si>
    <r>
      <rPr>
        <sz val="16"/>
        <rFont val="ＭＳ Ｐ明朝"/>
        <family val="1"/>
      </rPr>
      <t>●</t>
    </r>
    <r>
      <rPr>
        <sz val="16"/>
        <rFont val="Arial"/>
        <family val="2"/>
      </rPr>
      <t xml:space="preserve">S1D13L03 </t>
    </r>
    <r>
      <rPr>
        <sz val="16"/>
        <rFont val="ＭＳ Ｐ明朝"/>
        <family val="1"/>
      </rPr>
      <t>パネル設定</t>
    </r>
  </si>
  <si>
    <r>
      <rPr>
        <sz val="16"/>
        <rFont val="ＭＳ Ｐ明朝"/>
        <family val="1"/>
      </rPr>
      <t>入力データ</t>
    </r>
  </si>
  <si>
    <r>
      <rPr>
        <sz val="16"/>
        <rFont val="ＭＳ Ｐ明朝"/>
        <family val="1"/>
      </rPr>
      <t>レジスター設定値</t>
    </r>
  </si>
  <si>
    <r>
      <rPr>
        <sz val="16"/>
        <rFont val="ＭＳ Ｐ明朝"/>
        <family val="1"/>
      </rPr>
      <t>周波数を合わせます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</si>
  <si>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パネル</t>
    </r>
    <r>
      <rPr>
        <sz val="14"/>
        <rFont val="Arial"/>
        <family val="2"/>
      </rPr>
      <t>I/F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Pin</t>
    </r>
    <r>
      <rPr>
        <sz val="14"/>
        <rFont val="ＭＳ Ｐ明朝"/>
        <family val="1"/>
      </rPr>
      <t>配置は</t>
    </r>
    <r>
      <rPr>
        <sz val="14"/>
        <rFont val="Arial"/>
        <family val="2"/>
      </rPr>
      <t>S1D13L03</t>
    </r>
    <r>
      <rPr>
        <sz val="14"/>
        <rFont val="ＭＳ Ｐ明朝"/>
        <family val="1"/>
      </rPr>
      <t>の仕様書　</t>
    </r>
    <r>
      <rPr>
        <sz val="14"/>
        <rFont val="Arial"/>
        <family val="2"/>
      </rPr>
      <t>5.2</t>
    </r>
    <r>
      <rPr>
        <sz val="14"/>
        <rFont val="ＭＳ Ｐ明朝"/>
        <family val="1"/>
      </rPr>
      <t>項</t>
    </r>
    <r>
      <rPr>
        <sz val="14"/>
        <rFont val="Arial"/>
        <family val="2"/>
      </rPr>
      <t xml:space="preserve"> "LCD Interface Pin Mapping"</t>
    </r>
    <r>
      <rPr>
        <sz val="14"/>
        <rFont val="ＭＳ Ｐ明朝"/>
        <family val="1"/>
      </rPr>
      <t>を参照してください。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</si>
  <si>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Front Porch,Back Porch</t>
    </r>
    <r>
      <rPr>
        <sz val="14"/>
        <rFont val="ＭＳ Ｐ明朝"/>
        <family val="1"/>
      </rPr>
      <t>は</t>
    </r>
    <r>
      <rPr>
        <sz val="14"/>
        <rFont val="Arial"/>
        <family val="2"/>
      </rPr>
      <t>Blanking</t>
    </r>
    <r>
      <rPr>
        <sz val="14"/>
        <rFont val="ＭＳ Ｐ明朝"/>
        <family val="1"/>
      </rPr>
      <t>と記述されているものがあります。</t>
    </r>
  </si>
  <si>
    <r>
      <rPr>
        <sz val="14"/>
        <rFont val="ＭＳ Ｐ明朝"/>
        <family val="1"/>
      </rPr>
      <t>その場合は</t>
    </r>
    <r>
      <rPr>
        <sz val="14"/>
        <rFont val="Arial"/>
        <family val="2"/>
      </rPr>
      <t>(Front porch + Back porch = Blanking period)</t>
    </r>
    <r>
      <rPr>
        <sz val="14"/>
        <rFont val="ＭＳ Ｐ明朝"/>
        <family val="1"/>
      </rPr>
      <t>となるように設定してください。</t>
    </r>
  </si>
  <si>
    <r>
      <t xml:space="preserve">1.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1</t>
    </r>
    <r>
      <rPr>
        <sz val="14"/>
        <rFont val="ＭＳ Ｐ明朝"/>
        <family val="1"/>
      </rPr>
      <t>にパネルサイズを設定してください（黄色のセル）。</t>
    </r>
  </si>
  <si>
    <r>
      <t xml:space="preserve">2.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2</t>
    </r>
    <r>
      <rPr>
        <sz val="14"/>
        <rFont val="ＭＳ Ｐ明朝"/>
        <family val="1"/>
      </rPr>
      <t>にインプットデータフォーマットを設定してください（黄色のセル）。</t>
    </r>
  </si>
  <si>
    <r>
      <t xml:space="preserve">3. </t>
    </r>
    <r>
      <rPr>
        <sz val="14"/>
        <rFont val="ＭＳ Ｐゴシック"/>
        <family val="3"/>
      </rPr>
      <t>表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にメモリーデータフォーマット（</t>
    </r>
    <r>
      <rPr>
        <sz val="14"/>
        <rFont val="Arial"/>
        <family val="2"/>
      </rPr>
      <t xml:space="preserve">RGB Panel Data Bus Width) </t>
    </r>
    <r>
      <rPr>
        <sz val="14"/>
        <rFont val="ＭＳ Ｐゴシック"/>
        <family val="3"/>
      </rPr>
      <t>を設定してください（黄色のマス）。</t>
    </r>
  </si>
  <si>
    <r>
      <t xml:space="preserve">4.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にご使用されるパネル仕様を入力してください（黄色のセル）。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</si>
  <si>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. </t>
    </r>
    <r>
      <rPr>
        <sz val="14"/>
        <rFont val="ＭＳ Ｐ明朝"/>
        <family val="1"/>
      </rPr>
      <t>ご使用されるパネルによっては</t>
    </r>
    <r>
      <rPr>
        <sz val="14"/>
        <rFont val="Arial"/>
        <family val="2"/>
      </rPr>
      <t>Low Width</t>
    </r>
    <r>
      <rPr>
        <sz val="14"/>
        <rFont val="ＭＳ Ｐ明朝"/>
        <family val="1"/>
      </rPr>
      <t>を使用しないパネルがあります。</t>
    </r>
  </si>
  <si>
    <r>
      <t xml:space="preserve">5.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5</t>
    </r>
    <r>
      <rPr>
        <sz val="14"/>
        <rFont val="ＭＳ Ｐ明朝"/>
        <family val="1"/>
      </rPr>
      <t>に入力クロックを設定してください（黄色のセル）。</t>
    </r>
  </si>
  <si>
    <r>
      <t xml:space="preserve">6.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に</t>
    </r>
    <r>
      <rPr>
        <sz val="14"/>
        <rFont val="Arial"/>
        <family val="2"/>
      </rPr>
      <t>S1D13L03</t>
    </r>
    <r>
      <rPr>
        <sz val="14"/>
        <rFont val="ＭＳ Ｐ明朝"/>
        <family val="1"/>
      </rPr>
      <t>の</t>
    </r>
    <r>
      <rPr>
        <sz val="14"/>
        <rFont val="Arial"/>
        <family val="2"/>
      </rPr>
      <t>PLL</t>
    </r>
    <r>
      <rPr>
        <sz val="14"/>
        <rFont val="ＭＳ Ｐ明朝"/>
        <family val="1"/>
      </rPr>
      <t>を設定してください（黄色のセル）。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</si>
  <si>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5.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の赤文字で記されたレンジの範囲内で設定してください。</t>
    </r>
  </si>
  <si>
    <r>
      <rPr>
        <b/>
        <sz val="14"/>
        <rFont val="ＭＳ Ｐ明朝"/>
        <family val="1"/>
      </rPr>
      <t>注</t>
    </r>
    <r>
      <rPr>
        <b/>
        <sz val="14"/>
        <rFont val="Arial"/>
        <family val="2"/>
      </rPr>
      <t>6.</t>
    </r>
    <r>
      <rPr>
        <sz val="14"/>
        <rFont val="Arial"/>
        <family val="2"/>
      </rPr>
      <t xml:space="preserve"> </t>
    </r>
    <r>
      <rPr>
        <sz val="14"/>
        <rFont val="ＭＳ Ｐ明朝"/>
        <family val="1"/>
      </rPr>
      <t>表</t>
    </r>
    <r>
      <rPr>
        <sz val="14"/>
        <rFont val="Arial"/>
        <family val="2"/>
      </rPr>
      <t>4</t>
    </r>
    <r>
      <rPr>
        <sz val="14"/>
        <rFont val="ＭＳ Ｐ明朝"/>
        <family val="1"/>
      </rPr>
      <t>のパネル周波数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</t>
    </r>
    <r>
      <rPr>
        <sz val="14"/>
        <rFont val="ＭＳ Ｐ明朝"/>
        <family val="1"/>
      </rPr>
      <t>と表</t>
    </r>
    <r>
      <rPr>
        <sz val="14"/>
        <rFont val="Arial"/>
        <family val="2"/>
      </rPr>
      <t>6</t>
    </r>
    <r>
      <rPr>
        <sz val="14"/>
        <rFont val="ＭＳ Ｐ明朝"/>
        <family val="1"/>
      </rPr>
      <t>の</t>
    </r>
    <r>
      <rPr>
        <b/>
        <sz val="14"/>
        <rFont val="Arial"/>
        <family val="2"/>
      </rPr>
      <t>PCLK</t>
    </r>
    <r>
      <rPr>
        <sz val="14"/>
        <rFont val="ＭＳ Ｐ明朝"/>
        <family val="1"/>
      </rPr>
      <t>の値は合うように設定してください。</t>
    </r>
  </si>
  <si>
    <r>
      <rPr>
        <b/>
        <sz val="14"/>
        <rFont val="Arial"/>
        <family val="2"/>
      </rPr>
      <t>Note5.</t>
    </r>
    <r>
      <rPr>
        <sz val="14"/>
        <rFont val="Arial"/>
        <family val="2"/>
      </rPr>
      <t xml:space="preserve"> The frequency of Input Clock to PLL should be in the range of red colored figures in the Table-6.</t>
    </r>
  </si>
  <si>
    <r>
      <rPr>
        <b/>
        <sz val="14"/>
        <rFont val="Arial"/>
        <family val="2"/>
      </rPr>
      <t>Note6.</t>
    </r>
    <r>
      <rPr>
        <sz val="14"/>
        <rFont val="Arial"/>
        <family val="2"/>
      </rPr>
      <t xml:space="preserve"> Match the panel frequency (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>) in the</t>
    </r>
    <r>
      <rPr>
        <sz val="14"/>
        <color indexed="8"/>
        <rFont val="Arial"/>
        <family val="2"/>
      </rPr>
      <t xml:space="preserve"> Table-4 and</t>
    </r>
    <r>
      <rPr>
        <sz val="14"/>
        <rFont val="Arial"/>
        <family val="2"/>
      </rPr>
      <t xml:space="preserve"> PLL out frequency (</t>
    </r>
    <r>
      <rPr>
        <b/>
        <sz val="14"/>
        <rFont val="Arial"/>
        <family val="2"/>
      </rPr>
      <t>PCLK</t>
    </r>
    <r>
      <rPr>
        <sz val="14"/>
        <rFont val="Arial"/>
        <family val="2"/>
      </rPr>
      <t>) in the Table-6.</t>
    </r>
  </si>
  <si>
    <r>
      <rPr>
        <b/>
        <sz val="20"/>
        <rFont val="ＭＳ Ｐゴシック"/>
        <family val="3"/>
      </rPr>
      <t>レジスタ設定のシーケンス</t>
    </r>
  </si>
  <si>
    <r>
      <rPr>
        <sz val="14"/>
        <rFont val="ＭＳ Ｐゴシック"/>
        <family val="3"/>
      </rPr>
      <t>その場合は</t>
    </r>
    <r>
      <rPr>
        <sz val="14"/>
        <rFont val="Arial"/>
        <family val="2"/>
      </rPr>
      <t>H/V</t>
    </r>
    <r>
      <rPr>
        <sz val="14"/>
        <rFont val="ＭＳ Ｐゴシック"/>
        <family val="3"/>
      </rPr>
      <t>共に</t>
    </r>
    <r>
      <rPr>
        <sz val="14"/>
        <rFont val="Arial"/>
        <family val="2"/>
      </rPr>
      <t>0</t>
    </r>
    <r>
      <rPr>
        <sz val="14"/>
        <rFont val="ＭＳ Ｐゴシック"/>
        <family val="3"/>
      </rPr>
      <t>を入力してください。</t>
    </r>
  </si>
  <si>
    <r>
      <rPr>
        <b/>
        <sz val="14"/>
        <rFont val="ＭＳ Ｐゴシック"/>
        <family val="3"/>
      </rPr>
      <t>注</t>
    </r>
    <r>
      <rPr>
        <b/>
        <sz val="14"/>
        <rFont val="Arial"/>
        <family val="2"/>
      </rPr>
      <t>4</t>
    </r>
    <r>
      <rPr>
        <sz val="14"/>
        <rFont val="Arial"/>
        <family val="2"/>
      </rPr>
      <t>. PCLK, HS, VS</t>
    </r>
    <r>
      <rPr>
        <sz val="14"/>
        <rFont val="ＭＳ Ｐゴシック"/>
        <family val="3"/>
      </rPr>
      <t>の極性についてはご使用されるパネルの</t>
    </r>
    <r>
      <rPr>
        <sz val="14"/>
        <rFont val="Arial"/>
        <family val="2"/>
      </rPr>
      <t>AC</t>
    </r>
    <r>
      <rPr>
        <sz val="14"/>
        <rFont val="ＭＳ Ｐゴシック"/>
        <family val="3"/>
      </rPr>
      <t>規格をご参照ください。</t>
    </r>
  </si>
  <si>
    <t>表2</t>
  </si>
  <si>
    <t>表3</t>
  </si>
  <si>
    <t>表1</t>
  </si>
  <si>
    <t>表4</t>
  </si>
  <si>
    <t>表5</t>
  </si>
  <si>
    <t>表6</t>
  </si>
  <si>
    <r>
      <rPr>
        <sz val="11"/>
        <color indexed="10"/>
        <rFont val="ＭＳ Ｐ明朝"/>
        <family val="1"/>
      </rPr>
      <t>≦</t>
    </r>
    <r>
      <rPr>
        <sz val="11"/>
        <color indexed="10"/>
        <rFont val="Arial"/>
        <family val="2"/>
      </rPr>
      <t>7F  (80</t>
    </r>
    <r>
      <rPr>
        <sz val="11"/>
        <color indexed="10"/>
        <rFont val="ＭＳ Ｐ明朝"/>
        <family val="1"/>
      </rPr>
      <t>を超える場合は、</t>
    </r>
    <r>
      <rPr>
        <sz val="11"/>
        <color indexed="10"/>
        <rFont val="Arial"/>
        <family val="2"/>
      </rPr>
      <t>7F</t>
    </r>
    <r>
      <rPr>
        <sz val="11"/>
        <color indexed="10"/>
        <rFont val="ＭＳ Ｐ明朝"/>
        <family val="1"/>
      </rPr>
      <t>を設定してください</t>
    </r>
    <r>
      <rPr>
        <sz val="11"/>
        <color indexed="10"/>
        <rFont val="Arial"/>
        <family val="2"/>
      </rPr>
      <t>)</t>
    </r>
  </si>
  <si>
    <r>
      <t>-&gt;</t>
    </r>
    <r>
      <rPr>
        <sz val="11"/>
        <color indexed="10"/>
        <rFont val="ＭＳ Ｐゴシック"/>
        <family val="3"/>
      </rPr>
      <t>この設定は調整が必要な場合があります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</si>
</sst>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_ "/>
    <numFmt numFmtId="189" formatCode="[$€-2]\ #,##0.00_);[Red]\([$€-2]\ #,##0.00\)"/>
    <numFmt numFmtId="190" formatCode="0_ "/>
    <numFmt numFmtId="191" formatCode="0.0_ "/>
    <numFmt numFmtId="192" formatCode="0.000_ "/>
    <numFmt numFmtId="193" formatCode="0.0000_ "/>
    <numFmt numFmtId="194" formatCode="0.00000_ "/>
    <numFmt numFmtId="195" formatCode="0.000000_ "/>
    <numFmt numFmtId="196" formatCode="0.0000000_ "/>
    <numFmt numFmtId="197" formatCode="0.00000000_ "/>
    <numFmt numFmtId="198" formatCode="#,##0_ "/>
    <numFmt numFmtId="199" formatCode="[&lt;=999]000;[&lt;=9999]000\-00;000\-0000"/>
  </numFmts>
  <fonts count="7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20"/>
      <name val="Arial"/>
      <family val="2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10"/>
      <name val="Arial"/>
      <family val="2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6"/>
      <color rgb="FFFF0000"/>
      <name val="Arial"/>
      <family val="2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>
      <alignment vertical="center"/>
      <protection/>
    </xf>
  </cellStyleXfs>
  <cellXfs count="175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66" fillId="33" borderId="10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15" fillId="34" borderId="10" xfId="0" applyFont="1" applyFill="1" applyBorder="1" applyAlignment="1" applyProtection="1" quotePrefix="1">
      <alignment/>
      <protection/>
    </xf>
    <xf numFmtId="0" fontId="8" fillId="0" borderId="13" xfId="0" applyFont="1" applyBorder="1" applyAlignment="1" applyProtection="1">
      <alignment/>
      <protection/>
    </xf>
    <xf numFmtId="0" fontId="66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6" fillId="0" borderId="16" xfId="0" applyFont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66" fillId="0" borderId="18" xfId="0" applyFont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184" fontId="8" fillId="0" borderId="21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5" fillId="34" borderId="23" xfId="0" applyFont="1" applyFill="1" applyBorder="1" applyAlignment="1" applyProtection="1" quotePrefix="1">
      <alignment/>
      <protection/>
    </xf>
    <xf numFmtId="0" fontId="8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10" fillId="35" borderId="25" xfId="0" applyFont="1" applyFill="1" applyBorder="1" applyAlignment="1" applyProtection="1">
      <alignment/>
      <protection/>
    </xf>
    <xf numFmtId="0" fontId="10" fillId="34" borderId="26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/>
      <protection/>
    </xf>
    <xf numFmtId="0" fontId="15" fillId="34" borderId="29" xfId="0" applyFont="1" applyFill="1" applyBorder="1" applyAlignment="1" applyProtection="1" quotePrefix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16" fillId="0" borderId="30" xfId="0" applyFont="1" applyBorder="1" applyAlignment="1" applyProtection="1">
      <alignment/>
      <protection/>
    </xf>
    <xf numFmtId="0" fontId="16" fillId="0" borderId="29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6" fillId="0" borderId="26" xfId="0" applyFont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68" fillId="0" borderId="33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 quotePrefix="1">
      <alignment horizontal="right"/>
      <protection/>
    </xf>
    <xf numFmtId="0" fontId="66" fillId="0" borderId="0" xfId="0" applyFont="1" applyFill="1" applyBorder="1" applyAlignment="1" applyProtection="1">
      <alignment horizontal="right"/>
      <protection/>
    </xf>
    <xf numFmtId="184" fontId="8" fillId="0" borderId="34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66" fillId="34" borderId="26" xfId="0" applyFont="1" applyFill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190" fontId="8" fillId="0" borderId="0" xfId="0" applyNumberFormat="1" applyFont="1" applyFill="1" applyBorder="1" applyAlignment="1" applyProtection="1">
      <alignment horizontal="center"/>
      <protection/>
    </xf>
    <xf numFmtId="19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center"/>
      <protection/>
    </xf>
    <xf numFmtId="0" fontId="67" fillId="0" borderId="0" xfId="0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 quotePrefix="1">
      <alignment horizontal="left"/>
      <protection/>
    </xf>
    <xf numFmtId="0" fontId="66" fillId="35" borderId="41" xfId="0" applyFont="1" applyFill="1" applyBorder="1" applyAlignment="1" applyProtection="1">
      <alignment horizontal="right"/>
      <protection/>
    </xf>
    <xf numFmtId="0" fontId="66" fillId="35" borderId="42" xfId="0" applyFont="1" applyFill="1" applyBorder="1" applyAlignment="1" applyProtection="1">
      <alignment horizontal="left"/>
      <protection/>
    </xf>
    <xf numFmtId="0" fontId="8" fillId="35" borderId="12" xfId="0" applyFont="1" applyFill="1" applyBorder="1" applyAlignment="1" applyProtection="1">
      <alignment/>
      <protection/>
    </xf>
    <xf numFmtId="0" fontId="66" fillId="35" borderId="23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26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35" borderId="26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 horizontal="left"/>
      <protection locked="0"/>
    </xf>
    <xf numFmtId="19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30" xfId="0" applyFont="1" applyBorder="1" applyAlignment="1" applyProtection="1">
      <alignment horizontal="right"/>
      <protection locked="0"/>
    </xf>
    <xf numFmtId="0" fontId="17" fillId="0" borderId="28" xfId="0" applyFont="1" applyFill="1" applyBorder="1" applyAlignment="1" applyProtection="1">
      <alignment horizontal="left"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/>
      <protection locked="0"/>
    </xf>
    <xf numFmtId="0" fontId="15" fillId="0" borderId="28" xfId="0" applyFont="1" applyFill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15" fillId="0" borderId="31" xfId="0" applyFont="1" applyFill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66" fillId="0" borderId="26" xfId="0" applyFont="1" applyBorder="1" applyAlignment="1" applyProtection="1">
      <alignment horizontal="right"/>
      <protection/>
    </xf>
    <xf numFmtId="0" fontId="69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184" fontId="8" fillId="0" borderId="21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0" fontId="66" fillId="0" borderId="16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8" xfId="0" applyFont="1" applyBorder="1" applyAlignment="1">
      <alignment/>
    </xf>
    <xf numFmtId="0" fontId="15" fillId="34" borderId="23" xfId="0" applyFont="1" applyFill="1" applyBorder="1" applyAlignment="1" quotePrefix="1">
      <alignment/>
    </xf>
    <xf numFmtId="0" fontId="15" fillId="34" borderId="10" xfId="0" applyFont="1" applyFill="1" applyBorder="1" applyAlignment="1" quotePrefix="1">
      <alignment/>
    </xf>
    <xf numFmtId="0" fontId="18" fillId="0" borderId="0" xfId="0" applyFont="1" applyAlignment="1">
      <alignment/>
    </xf>
    <xf numFmtId="0" fontId="9" fillId="35" borderId="25" xfId="0" applyFont="1" applyFill="1" applyBorder="1" applyAlignment="1" applyProtection="1">
      <alignment/>
      <protection/>
    </xf>
    <xf numFmtId="0" fontId="9" fillId="34" borderId="26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8" fillId="0" borderId="26" xfId="0" applyFont="1" applyBorder="1" applyAlignment="1" applyProtection="1">
      <alignment horizontal="left"/>
      <protection/>
    </xf>
    <xf numFmtId="0" fontId="66" fillId="0" borderId="26" xfId="0" applyFont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right"/>
      <protection/>
    </xf>
    <xf numFmtId="0" fontId="15" fillId="34" borderId="26" xfId="0" applyFont="1" applyFill="1" applyBorder="1" applyAlignment="1" applyProtection="1">
      <alignment horizontal="left"/>
      <protection/>
    </xf>
    <xf numFmtId="0" fontId="8" fillId="34" borderId="26" xfId="0" applyFont="1" applyFill="1" applyBorder="1" applyAlignment="1" applyProtection="1">
      <alignment horizontal="right"/>
      <protection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35" borderId="26" xfId="0" applyFont="1" applyFill="1" applyBorder="1" applyAlignment="1" applyProtection="1" quotePrefix="1">
      <alignment horizontal="center"/>
      <protection/>
    </xf>
    <xf numFmtId="0" fontId="8" fillId="35" borderId="26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left"/>
      <protection locked="0"/>
    </xf>
    <xf numFmtId="0" fontId="8" fillId="0" borderId="30" xfId="0" applyFont="1" applyFill="1" applyBorder="1" applyAlignment="1" applyProtection="1">
      <alignment horizontal="left"/>
      <protection locked="0"/>
    </xf>
    <xf numFmtId="0" fontId="66" fillId="0" borderId="26" xfId="0" applyFont="1" applyFill="1" applyBorder="1" applyAlignment="1" applyProtection="1">
      <alignment horizontal="left"/>
      <protection locked="0"/>
    </xf>
    <xf numFmtId="0" fontId="66" fillId="0" borderId="28" xfId="0" applyFont="1" applyFill="1" applyBorder="1" applyAlignment="1" applyProtection="1">
      <alignment horizontal="left"/>
      <protection locked="0"/>
    </xf>
    <xf numFmtId="0" fontId="8" fillId="35" borderId="43" xfId="0" applyFont="1" applyFill="1" applyBorder="1" applyAlignment="1" applyProtection="1">
      <alignment horizontal="center"/>
      <protection/>
    </xf>
    <xf numFmtId="0" fontId="8" fillId="35" borderId="44" xfId="0" applyFont="1" applyFill="1" applyBorder="1" applyAlignment="1" applyProtection="1">
      <alignment horizontal="center"/>
      <protection/>
    </xf>
    <xf numFmtId="0" fontId="66" fillId="35" borderId="45" xfId="0" applyFont="1" applyFill="1" applyBorder="1" applyAlignment="1" applyProtection="1">
      <alignment horizontal="center"/>
      <protection/>
    </xf>
    <xf numFmtId="0" fontId="66" fillId="35" borderId="46" xfId="0" applyFont="1" applyFill="1" applyBorder="1" applyAlignment="1" applyProtection="1">
      <alignment horizontal="center"/>
      <protection/>
    </xf>
    <xf numFmtId="0" fontId="8" fillId="35" borderId="28" xfId="0" applyFont="1" applyFill="1" applyBorder="1" applyAlignment="1" applyProtection="1" quotePrefix="1">
      <alignment horizontal="center"/>
      <protection/>
    </xf>
    <xf numFmtId="0" fontId="8" fillId="35" borderId="30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35" borderId="12" xfId="0" applyFont="1" applyFill="1" applyBorder="1" applyAlignment="1" applyProtection="1">
      <alignment horizontal="center"/>
      <protection/>
    </xf>
    <xf numFmtId="0" fontId="8" fillId="35" borderId="23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6" fillId="0" borderId="31" xfId="0" applyFont="1" applyFill="1" applyBorder="1" applyAlignment="1" applyProtection="1">
      <alignment horizontal="left"/>
      <protection locked="0"/>
    </xf>
    <xf numFmtId="190" fontId="8" fillId="35" borderId="12" xfId="0" applyNumberFormat="1" applyFont="1" applyFill="1" applyBorder="1" applyAlignment="1" applyProtection="1">
      <alignment horizontal="center"/>
      <protection/>
    </xf>
    <xf numFmtId="190" fontId="8" fillId="35" borderId="23" xfId="0" applyNumberFormat="1" applyFont="1" applyFill="1" applyBorder="1" applyAlignment="1" applyProtection="1">
      <alignment horizontal="center"/>
      <protection/>
    </xf>
    <xf numFmtId="0" fontId="66" fillId="35" borderId="12" xfId="0" applyFont="1" applyFill="1" applyBorder="1" applyAlignment="1" applyProtection="1">
      <alignment horizontal="center"/>
      <protection/>
    </xf>
    <xf numFmtId="0" fontId="66" fillId="35" borderId="23" xfId="0" applyFont="1" applyFill="1" applyBorder="1" applyAlignment="1" applyProtection="1">
      <alignment horizontal="center"/>
      <protection/>
    </xf>
    <xf numFmtId="0" fontId="66" fillId="35" borderId="41" xfId="0" applyFont="1" applyFill="1" applyBorder="1" applyAlignment="1" applyProtection="1">
      <alignment horizontal="center"/>
      <protection/>
    </xf>
    <xf numFmtId="0" fontId="66" fillId="35" borderId="42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81150"/>
          <a:ext cx="49911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71900" y="282892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81425" y="33909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19525" y="42100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81425" y="360045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24275" y="301942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62375" y="323850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90950" y="439102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81425" y="398145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62375" y="379095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534275"/>
          <a:ext cx="49530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342900" y="6619875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57175" y="82867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43300" y="8181975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52825" y="8534400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43300" y="8667750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43300" y="8553450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52825" y="8353425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43300" y="9505950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43300" y="9715500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533775" y="9305925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33775" y="9115425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85725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534900"/>
          <a:ext cx="47339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342900" y="1144905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81375" y="1351597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19475" y="1410652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57575" y="1446847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29000" y="1463040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67100" y="1368742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67100" y="1389697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67100" y="1411605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19875" y="1213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52725" y="1223962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44</xdr:row>
      <xdr:rowOff>161925</xdr:rowOff>
    </xdr:from>
    <xdr:to>
      <xdr:col>1</xdr:col>
      <xdr:colOff>1428750</xdr:colOff>
      <xdr:row>89</xdr:row>
      <xdr:rowOff>9525</xdr:rowOff>
    </xdr:to>
    <xdr:sp>
      <xdr:nvSpPr>
        <xdr:cNvPr id="1" name="直線矢印コネクタ 6"/>
        <xdr:cNvSpPr>
          <a:spLocks/>
        </xdr:cNvSpPr>
      </xdr:nvSpPr>
      <xdr:spPr>
        <a:xfrm flipH="1">
          <a:off x="1628775" y="9448800"/>
          <a:ext cx="47625" cy="8696325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114300</xdr:rowOff>
    </xdr:from>
    <xdr:to>
      <xdr:col>8</xdr:col>
      <xdr:colOff>219075</xdr:colOff>
      <xdr:row>32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38300"/>
          <a:ext cx="49911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15</xdr:row>
      <xdr:rowOff>85725</xdr:rowOff>
    </xdr:from>
    <xdr:to>
      <xdr:col>12</xdr:col>
      <xdr:colOff>200025</xdr:colOff>
      <xdr:row>16</xdr:row>
      <xdr:rowOff>19050</xdr:rowOff>
    </xdr:to>
    <xdr:sp>
      <xdr:nvSpPr>
        <xdr:cNvPr id="2" name="直線矢印コネクタ 2"/>
        <xdr:cNvSpPr>
          <a:spLocks/>
        </xdr:cNvSpPr>
      </xdr:nvSpPr>
      <xdr:spPr>
        <a:xfrm flipV="1">
          <a:off x="3771900" y="2886075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66675</xdr:rowOff>
    </xdr:from>
    <xdr:to>
      <xdr:col>12</xdr:col>
      <xdr:colOff>209550</xdr:colOff>
      <xdr:row>19</xdr:row>
      <xdr:rowOff>9525</xdr:rowOff>
    </xdr:to>
    <xdr:sp>
      <xdr:nvSpPr>
        <xdr:cNvPr id="3" name="直線矢印コネクタ 3"/>
        <xdr:cNvSpPr>
          <a:spLocks/>
        </xdr:cNvSpPr>
      </xdr:nvSpPr>
      <xdr:spPr>
        <a:xfrm flipV="1">
          <a:off x="3781425" y="344805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123825</xdr:rowOff>
    </xdr:from>
    <xdr:to>
      <xdr:col>12</xdr:col>
      <xdr:colOff>247650</xdr:colOff>
      <xdr:row>23</xdr:row>
      <xdr:rowOff>66675</xdr:rowOff>
    </xdr:to>
    <xdr:sp>
      <xdr:nvSpPr>
        <xdr:cNvPr id="4" name="直線矢印コネクタ 4"/>
        <xdr:cNvSpPr>
          <a:spLocks/>
        </xdr:cNvSpPr>
      </xdr:nvSpPr>
      <xdr:spPr>
        <a:xfrm flipV="1">
          <a:off x="3819525" y="4267200"/>
          <a:ext cx="4886325" cy="1333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19</xdr:row>
      <xdr:rowOff>85725</xdr:rowOff>
    </xdr:from>
    <xdr:to>
      <xdr:col>12</xdr:col>
      <xdr:colOff>209550</xdr:colOff>
      <xdr:row>21</xdr:row>
      <xdr:rowOff>66675</xdr:rowOff>
    </xdr:to>
    <xdr:sp>
      <xdr:nvSpPr>
        <xdr:cNvPr id="5" name="直線矢印コネクタ 5"/>
        <xdr:cNvSpPr>
          <a:spLocks/>
        </xdr:cNvSpPr>
      </xdr:nvSpPr>
      <xdr:spPr>
        <a:xfrm flipV="1">
          <a:off x="3781425" y="3657600"/>
          <a:ext cx="48863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76200</xdr:colOff>
      <xdr:row>16</xdr:row>
      <xdr:rowOff>76200</xdr:rowOff>
    </xdr:from>
    <xdr:to>
      <xdr:col>12</xdr:col>
      <xdr:colOff>190500</xdr:colOff>
      <xdr:row>20</xdr:row>
      <xdr:rowOff>104775</xdr:rowOff>
    </xdr:to>
    <xdr:sp>
      <xdr:nvSpPr>
        <xdr:cNvPr id="6" name="直線矢印コネクタ 6"/>
        <xdr:cNvSpPr>
          <a:spLocks/>
        </xdr:cNvSpPr>
      </xdr:nvSpPr>
      <xdr:spPr>
        <a:xfrm flipV="1">
          <a:off x="3724275" y="3076575"/>
          <a:ext cx="4924425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17</xdr:row>
      <xdr:rowOff>104775</xdr:rowOff>
    </xdr:from>
    <xdr:to>
      <xdr:col>12</xdr:col>
      <xdr:colOff>171450</xdr:colOff>
      <xdr:row>21</xdr:row>
      <xdr:rowOff>180975</xdr:rowOff>
    </xdr:to>
    <xdr:sp>
      <xdr:nvSpPr>
        <xdr:cNvPr id="7" name="直線矢印コネクタ 7"/>
        <xdr:cNvSpPr>
          <a:spLocks/>
        </xdr:cNvSpPr>
      </xdr:nvSpPr>
      <xdr:spPr>
        <a:xfrm flipV="1">
          <a:off x="3762375" y="3295650"/>
          <a:ext cx="4867275" cy="8382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142875</xdr:colOff>
      <xdr:row>23</xdr:row>
      <xdr:rowOff>114300</xdr:rowOff>
    </xdr:from>
    <xdr:to>
      <xdr:col>12</xdr:col>
      <xdr:colOff>247650</xdr:colOff>
      <xdr:row>25</xdr:row>
      <xdr:rowOff>123825</xdr:rowOff>
    </xdr:to>
    <xdr:sp>
      <xdr:nvSpPr>
        <xdr:cNvPr id="8" name="直線矢印コネクタ 8"/>
        <xdr:cNvSpPr>
          <a:spLocks/>
        </xdr:cNvSpPr>
      </xdr:nvSpPr>
      <xdr:spPr>
        <a:xfrm flipV="1">
          <a:off x="3790950" y="4448175"/>
          <a:ext cx="4914900" cy="3905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133350</xdr:colOff>
      <xdr:row>21</xdr:row>
      <xdr:rowOff>85725</xdr:rowOff>
    </xdr:from>
    <xdr:to>
      <xdr:col>12</xdr:col>
      <xdr:colOff>190500</xdr:colOff>
      <xdr:row>26</xdr:row>
      <xdr:rowOff>85725</xdr:rowOff>
    </xdr:to>
    <xdr:sp>
      <xdr:nvSpPr>
        <xdr:cNvPr id="9" name="直線矢印コネクタ 9"/>
        <xdr:cNvSpPr>
          <a:spLocks/>
        </xdr:cNvSpPr>
      </xdr:nvSpPr>
      <xdr:spPr>
        <a:xfrm flipV="1">
          <a:off x="3781425" y="4038600"/>
          <a:ext cx="486727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114300</xdr:colOff>
      <xdr:row>20</xdr:row>
      <xdr:rowOff>85725</xdr:rowOff>
    </xdr:from>
    <xdr:to>
      <xdr:col>12</xdr:col>
      <xdr:colOff>171450</xdr:colOff>
      <xdr:row>25</xdr:row>
      <xdr:rowOff>0</xdr:rowOff>
    </xdr:to>
    <xdr:sp>
      <xdr:nvSpPr>
        <xdr:cNvPr id="10" name="直線矢印コネクタ 10"/>
        <xdr:cNvSpPr>
          <a:spLocks/>
        </xdr:cNvSpPr>
      </xdr:nvSpPr>
      <xdr:spPr>
        <a:xfrm flipV="1">
          <a:off x="3762375" y="3848100"/>
          <a:ext cx="4867275" cy="8667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41</xdr:row>
      <xdr:rowOff>9525</xdr:rowOff>
    </xdr:from>
    <xdr:to>
      <xdr:col>8</xdr:col>
      <xdr:colOff>190500</xdr:colOff>
      <xdr:row>59</xdr:row>
      <xdr:rowOff>9525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591425"/>
          <a:ext cx="49530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36</xdr:row>
      <xdr:rowOff>0</xdr:rowOff>
    </xdr:from>
    <xdr:ext cx="3228975" cy="809625"/>
    <xdr:sp>
      <xdr:nvSpPr>
        <xdr:cNvPr id="12" name="テキスト ボックス 12"/>
        <xdr:cNvSpPr txBox="1">
          <a:spLocks noChangeArrowheads="1"/>
        </xdr:cNvSpPr>
      </xdr:nvSpPr>
      <xdr:spPr>
        <a:xfrm>
          <a:off x="342900" y="6677025"/>
          <a:ext cx="32289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WVGA (800x480)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HND-5.0-800480TF-ATXL#</a:t>
          </a:r>
        </a:p>
      </xdr:txBody>
    </xdr:sp>
    <xdr:clientData/>
  </xdr:oneCellAnchor>
  <xdr:oneCellAnchor>
    <xdr:from>
      <xdr:col>1</xdr:col>
      <xdr:colOff>38100</xdr:colOff>
      <xdr:row>4</xdr:row>
      <xdr:rowOff>85725</xdr:rowOff>
    </xdr:from>
    <xdr:ext cx="3381375" cy="819150"/>
    <xdr:sp>
      <xdr:nvSpPr>
        <xdr:cNvPr id="13" name="テキスト ボックス 13"/>
        <xdr:cNvSpPr txBox="1">
          <a:spLocks noChangeArrowheads="1"/>
        </xdr:cNvSpPr>
      </xdr:nvSpPr>
      <xdr:spPr>
        <a:xfrm>
          <a:off x="257175" y="885825"/>
          <a:ext cx="33813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NEWHAVEN DISPLAY INTERNATIONAL,Inc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HND-4.3-480272EF-ATXL#</a:t>
          </a:r>
        </a:p>
      </xdr:txBody>
    </xdr:sp>
    <xdr:clientData/>
  </xdr:oneCellAnchor>
  <xdr:twoCellAnchor>
    <xdr:from>
      <xdr:col>5</xdr:col>
      <xdr:colOff>581025</xdr:colOff>
      <xdr:row>44</xdr:row>
      <xdr:rowOff>104775</xdr:rowOff>
    </xdr:from>
    <xdr:to>
      <xdr:col>12</xdr:col>
      <xdr:colOff>85725</xdr:colOff>
      <xdr:row>45</xdr:row>
      <xdr:rowOff>142875</xdr:rowOff>
    </xdr:to>
    <xdr:sp>
      <xdr:nvSpPr>
        <xdr:cNvPr id="14" name="直線矢印コネクタ 14"/>
        <xdr:cNvSpPr>
          <a:spLocks/>
        </xdr:cNvSpPr>
      </xdr:nvSpPr>
      <xdr:spPr>
        <a:xfrm flipV="1">
          <a:off x="3543300" y="8239125"/>
          <a:ext cx="5000625" cy="238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46</xdr:row>
      <xdr:rowOff>66675</xdr:rowOff>
    </xdr:from>
    <xdr:to>
      <xdr:col>12</xdr:col>
      <xdr:colOff>66675</xdr:colOff>
      <xdr:row>47</xdr:row>
      <xdr:rowOff>85725</xdr:rowOff>
    </xdr:to>
    <xdr:sp>
      <xdr:nvSpPr>
        <xdr:cNvPr id="15" name="直線矢印コネクタ 15"/>
        <xdr:cNvSpPr>
          <a:spLocks/>
        </xdr:cNvSpPr>
      </xdr:nvSpPr>
      <xdr:spPr>
        <a:xfrm>
          <a:off x="3552825" y="8591550"/>
          <a:ext cx="49720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47</xdr:row>
      <xdr:rowOff>9525</xdr:rowOff>
    </xdr:from>
    <xdr:to>
      <xdr:col>12</xdr:col>
      <xdr:colOff>47625</xdr:colOff>
      <xdr:row>48</xdr:row>
      <xdr:rowOff>104775</xdr:rowOff>
    </xdr:to>
    <xdr:sp>
      <xdr:nvSpPr>
        <xdr:cNvPr id="16" name="直線矢印コネクタ 16"/>
        <xdr:cNvSpPr>
          <a:spLocks/>
        </xdr:cNvSpPr>
      </xdr:nvSpPr>
      <xdr:spPr>
        <a:xfrm>
          <a:off x="3543300" y="8724900"/>
          <a:ext cx="4962525" cy="2857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85725</xdr:rowOff>
    </xdr:from>
    <xdr:to>
      <xdr:col>12</xdr:col>
      <xdr:colOff>57150</xdr:colOff>
      <xdr:row>47</xdr:row>
      <xdr:rowOff>142875</xdr:rowOff>
    </xdr:to>
    <xdr:sp>
      <xdr:nvSpPr>
        <xdr:cNvPr id="17" name="直線矢印コネクタ 17"/>
        <xdr:cNvSpPr>
          <a:spLocks/>
        </xdr:cNvSpPr>
      </xdr:nvSpPr>
      <xdr:spPr>
        <a:xfrm flipV="1">
          <a:off x="3543300" y="8610600"/>
          <a:ext cx="4972050" cy="2476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590550</xdr:colOff>
      <xdr:row>45</xdr:row>
      <xdr:rowOff>76200</xdr:rowOff>
    </xdr:from>
    <xdr:to>
      <xdr:col>12</xdr:col>
      <xdr:colOff>66675</xdr:colOff>
      <xdr:row>48</xdr:row>
      <xdr:rowOff>85725</xdr:rowOff>
    </xdr:to>
    <xdr:sp>
      <xdr:nvSpPr>
        <xdr:cNvPr id="18" name="直線矢印コネクタ 18"/>
        <xdr:cNvSpPr>
          <a:spLocks/>
        </xdr:cNvSpPr>
      </xdr:nvSpPr>
      <xdr:spPr>
        <a:xfrm flipV="1">
          <a:off x="3552825" y="8410575"/>
          <a:ext cx="4972050" cy="581025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51</xdr:row>
      <xdr:rowOff>85725</xdr:rowOff>
    </xdr:from>
    <xdr:to>
      <xdr:col>12</xdr:col>
      <xdr:colOff>85725</xdr:colOff>
      <xdr:row>54</xdr:row>
      <xdr:rowOff>104775</xdr:rowOff>
    </xdr:to>
    <xdr:sp>
      <xdr:nvSpPr>
        <xdr:cNvPr id="19" name="直線矢印コネクタ 19"/>
        <xdr:cNvSpPr>
          <a:spLocks/>
        </xdr:cNvSpPr>
      </xdr:nvSpPr>
      <xdr:spPr>
        <a:xfrm flipV="1">
          <a:off x="3543300" y="9563100"/>
          <a:ext cx="5000625" cy="590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581025</xdr:colOff>
      <xdr:row>52</xdr:row>
      <xdr:rowOff>104775</xdr:rowOff>
    </xdr:from>
    <xdr:to>
      <xdr:col>12</xdr:col>
      <xdr:colOff>66675</xdr:colOff>
      <xdr:row>55</xdr:row>
      <xdr:rowOff>47625</xdr:rowOff>
    </xdr:to>
    <xdr:sp>
      <xdr:nvSpPr>
        <xdr:cNvPr id="20" name="直線矢印コネクタ 20"/>
        <xdr:cNvSpPr>
          <a:spLocks/>
        </xdr:cNvSpPr>
      </xdr:nvSpPr>
      <xdr:spPr>
        <a:xfrm flipV="1">
          <a:off x="3543300" y="9772650"/>
          <a:ext cx="4981575" cy="5048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50</xdr:row>
      <xdr:rowOff>76200</xdr:rowOff>
    </xdr:from>
    <xdr:to>
      <xdr:col>12</xdr:col>
      <xdr:colOff>76200</xdr:colOff>
      <xdr:row>56</xdr:row>
      <xdr:rowOff>0</xdr:rowOff>
    </xdr:to>
    <xdr:sp>
      <xdr:nvSpPr>
        <xdr:cNvPr id="21" name="直線矢印コネクタ 21"/>
        <xdr:cNvSpPr>
          <a:spLocks/>
        </xdr:cNvSpPr>
      </xdr:nvSpPr>
      <xdr:spPr>
        <a:xfrm flipV="1">
          <a:off x="3533775" y="9363075"/>
          <a:ext cx="5000625" cy="104775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571500</xdr:colOff>
      <xdr:row>49</xdr:row>
      <xdr:rowOff>76200</xdr:rowOff>
    </xdr:from>
    <xdr:to>
      <xdr:col>12</xdr:col>
      <xdr:colOff>85725</xdr:colOff>
      <xdr:row>56</xdr:row>
      <xdr:rowOff>133350</xdr:rowOff>
    </xdr:to>
    <xdr:sp>
      <xdr:nvSpPr>
        <xdr:cNvPr id="22" name="直線矢印コネクタ 22"/>
        <xdr:cNvSpPr>
          <a:spLocks/>
        </xdr:cNvSpPr>
      </xdr:nvSpPr>
      <xdr:spPr>
        <a:xfrm flipV="1">
          <a:off x="3533775" y="9172575"/>
          <a:ext cx="5010150" cy="1371600"/>
        </a:xfrm>
        <a:prstGeom prst="straightConnector1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67</xdr:row>
      <xdr:rowOff>19050</xdr:rowOff>
    </xdr:from>
    <xdr:to>
      <xdr:col>7</xdr:col>
      <xdr:colOff>638175</xdr:colOff>
      <xdr:row>96</xdr:row>
      <xdr:rowOff>85725</xdr:rowOff>
    </xdr:to>
    <xdr:pic>
      <xdr:nvPicPr>
        <xdr:cNvPr id="23" name="図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2592050"/>
          <a:ext cx="47339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62</xdr:row>
      <xdr:rowOff>28575</xdr:rowOff>
    </xdr:from>
    <xdr:ext cx="3381375" cy="809625"/>
    <xdr:sp>
      <xdr:nvSpPr>
        <xdr:cNvPr id="24" name="テキスト ボックス 24"/>
        <xdr:cNvSpPr txBox="1">
          <a:spLocks noChangeArrowheads="1"/>
        </xdr:cNvSpPr>
      </xdr:nvSpPr>
      <xdr:spPr>
        <a:xfrm>
          <a:off x="342900" y="11506200"/>
          <a:ext cx="33813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AC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Spec: WQVGA (480x272)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DISPLAYS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ATM0430D5-T</a:t>
          </a:r>
        </a:p>
      </xdr:txBody>
    </xdr:sp>
    <xdr:clientData/>
  </xdr:oneCellAnchor>
  <xdr:twoCellAnchor>
    <xdr:from>
      <xdr:col>5</xdr:col>
      <xdr:colOff>419100</xdr:colOff>
      <xdr:row>72</xdr:row>
      <xdr:rowOff>85725</xdr:rowOff>
    </xdr:from>
    <xdr:to>
      <xdr:col>12</xdr:col>
      <xdr:colOff>209550</xdr:colOff>
      <xdr:row>74</xdr:row>
      <xdr:rowOff>19050</xdr:rowOff>
    </xdr:to>
    <xdr:sp>
      <xdr:nvSpPr>
        <xdr:cNvPr id="25" name="直線矢印コネクタ 25"/>
        <xdr:cNvSpPr>
          <a:spLocks/>
        </xdr:cNvSpPr>
      </xdr:nvSpPr>
      <xdr:spPr>
        <a:xfrm flipV="1">
          <a:off x="3381375" y="13573125"/>
          <a:ext cx="5286375" cy="3143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457200</xdr:colOff>
      <xdr:row>75</xdr:row>
      <xdr:rowOff>104775</xdr:rowOff>
    </xdr:from>
    <xdr:to>
      <xdr:col>12</xdr:col>
      <xdr:colOff>123825</xdr:colOff>
      <xdr:row>79</xdr:row>
      <xdr:rowOff>76200</xdr:rowOff>
    </xdr:to>
    <xdr:sp>
      <xdr:nvSpPr>
        <xdr:cNvPr id="26" name="直線矢印コネクタ 26"/>
        <xdr:cNvSpPr>
          <a:spLocks/>
        </xdr:cNvSpPr>
      </xdr:nvSpPr>
      <xdr:spPr>
        <a:xfrm>
          <a:off x="3419475" y="14163675"/>
          <a:ext cx="5162550" cy="733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495300</xdr:colOff>
      <xdr:row>77</xdr:row>
      <xdr:rowOff>85725</xdr:rowOff>
    </xdr:from>
    <xdr:to>
      <xdr:col>12</xdr:col>
      <xdr:colOff>76200</xdr:colOff>
      <xdr:row>78</xdr:row>
      <xdr:rowOff>66675</xdr:rowOff>
    </xdr:to>
    <xdr:sp>
      <xdr:nvSpPr>
        <xdr:cNvPr id="27" name="直線矢印コネクタ 27"/>
        <xdr:cNvSpPr>
          <a:spLocks/>
        </xdr:cNvSpPr>
      </xdr:nvSpPr>
      <xdr:spPr>
        <a:xfrm flipV="1">
          <a:off x="3457575" y="14525625"/>
          <a:ext cx="5076825" cy="1714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466725</xdr:colOff>
      <xdr:row>78</xdr:row>
      <xdr:rowOff>57150</xdr:rowOff>
    </xdr:from>
    <xdr:to>
      <xdr:col>12</xdr:col>
      <xdr:colOff>104775</xdr:colOff>
      <xdr:row>78</xdr:row>
      <xdr:rowOff>104775</xdr:rowOff>
    </xdr:to>
    <xdr:sp>
      <xdr:nvSpPr>
        <xdr:cNvPr id="28" name="直線矢印コネクタ 28"/>
        <xdr:cNvSpPr>
          <a:spLocks/>
        </xdr:cNvSpPr>
      </xdr:nvSpPr>
      <xdr:spPr>
        <a:xfrm>
          <a:off x="3429000" y="14687550"/>
          <a:ext cx="5133975" cy="47625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73</xdr:row>
      <xdr:rowOff>66675</xdr:rowOff>
    </xdr:from>
    <xdr:to>
      <xdr:col>12</xdr:col>
      <xdr:colOff>76200</xdr:colOff>
      <xdr:row>82</xdr:row>
      <xdr:rowOff>85725</xdr:rowOff>
    </xdr:to>
    <xdr:sp>
      <xdr:nvSpPr>
        <xdr:cNvPr id="29" name="直線矢印コネクタ 29"/>
        <xdr:cNvSpPr>
          <a:spLocks/>
        </xdr:cNvSpPr>
      </xdr:nvSpPr>
      <xdr:spPr>
        <a:xfrm flipV="1">
          <a:off x="3467100" y="13744575"/>
          <a:ext cx="5067300" cy="17335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74</xdr:row>
      <xdr:rowOff>85725</xdr:rowOff>
    </xdr:from>
    <xdr:to>
      <xdr:col>12</xdr:col>
      <xdr:colOff>104775</xdr:colOff>
      <xdr:row>82</xdr:row>
      <xdr:rowOff>104775</xdr:rowOff>
    </xdr:to>
    <xdr:sp>
      <xdr:nvSpPr>
        <xdr:cNvPr id="30" name="直線矢印コネクタ 30"/>
        <xdr:cNvSpPr>
          <a:spLocks/>
        </xdr:cNvSpPr>
      </xdr:nvSpPr>
      <xdr:spPr>
        <a:xfrm flipV="1">
          <a:off x="3467100" y="13954125"/>
          <a:ext cx="5095875" cy="1543050"/>
        </a:xfrm>
        <a:prstGeom prst="straightConnector1">
          <a:avLst/>
        </a:prstGeom>
        <a:noFill/>
        <a:ln w="25400" cmpd="sng">
          <a:solidFill>
            <a:srgbClr val="E76809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504825</xdr:colOff>
      <xdr:row>75</xdr:row>
      <xdr:rowOff>114300</xdr:rowOff>
    </xdr:from>
    <xdr:to>
      <xdr:col>12</xdr:col>
      <xdr:colOff>57150</xdr:colOff>
      <xdr:row>79</xdr:row>
      <xdr:rowOff>142875</xdr:rowOff>
    </xdr:to>
    <xdr:sp>
      <xdr:nvSpPr>
        <xdr:cNvPr id="31" name="直線矢印コネクタ 31"/>
        <xdr:cNvSpPr>
          <a:spLocks/>
        </xdr:cNvSpPr>
      </xdr:nvSpPr>
      <xdr:spPr>
        <a:xfrm flipV="1">
          <a:off x="3467100" y="14173200"/>
          <a:ext cx="5048250" cy="790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oneCellAnchor>
    <xdr:from>
      <xdr:col>10</xdr:col>
      <xdr:colOff>228600</xdr:colOff>
      <xdr:row>65</xdr:row>
      <xdr:rowOff>76200</xdr:rowOff>
    </xdr:from>
    <xdr:ext cx="180975" cy="266700"/>
    <xdr:sp fLocksText="0">
      <xdr:nvSpPr>
        <xdr:cNvPr id="32" name="テキスト ボックス 32"/>
        <xdr:cNvSpPr txBox="1">
          <a:spLocks noChangeArrowheads="1"/>
        </xdr:cNvSpPr>
      </xdr:nvSpPr>
      <xdr:spPr>
        <a:xfrm>
          <a:off x="6619875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4</xdr:col>
      <xdr:colOff>476250</xdr:colOff>
      <xdr:row>65</xdr:row>
      <xdr:rowOff>180975</xdr:rowOff>
    </xdr:from>
    <xdr:ext cx="4105275" cy="781050"/>
    <xdr:sp>
      <xdr:nvSpPr>
        <xdr:cNvPr id="33" name="テキスト ボックス 33"/>
        <xdr:cNvSpPr txBox="1">
          <a:spLocks noChangeArrowheads="1"/>
        </xdr:cNvSpPr>
      </xdr:nvSpPr>
      <xdr:spPr>
        <a:xfrm>
          <a:off x="2752725" y="12296775"/>
          <a:ext cx="41052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Front porch and Back porch are sometimes described as "Blanking" in a panel specification.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Horizontal Low widht and Vertical Low Width may not be described in panel spec.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44</xdr:row>
      <xdr:rowOff>161925</xdr:rowOff>
    </xdr:from>
    <xdr:to>
      <xdr:col>1</xdr:col>
      <xdr:colOff>1428750</xdr:colOff>
      <xdr:row>89</xdr:row>
      <xdr:rowOff>9525</xdr:rowOff>
    </xdr:to>
    <xdr:sp>
      <xdr:nvSpPr>
        <xdr:cNvPr id="1" name="直線矢印コネクタ 1"/>
        <xdr:cNvSpPr>
          <a:spLocks/>
        </xdr:cNvSpPr>
      </xdr:nvSpPr>
      <xdr:spPr>
        <a:xfrm flipH="1">
          <a:off x="1628775" y="9648825"/>
          <a:ext cx="47625" cy="8705850"/>
        </a:xfrm>
        <a:prstGeom prst="straightConnector1">
          <a:avLst/>
        </a:prstGeom>
        <a:noFill/>
        <a:ln w="25400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2"/>
  <sheetViews>
    <sheetView tabSelected="1" zoomScale="80" zoomScaleNormal="80" zoomScalePageLayoutView="0" workbookViewId="0" topLeftCell="A1">
      <selection activeCell="B1" sqref="B1"/>
    </sheetView>
  </sheetViews>
  <sheetFormatPr defaultColWidth="9.00390625" defaultRowHeight="13.5"/>
  <cols>
    <col min="1" max="1" width="2.875" style="7" customWidth="1"/>
    <col min="2" max="11" width="9.00390625" style="7" customWidth="1"/>
    <col min="12" max="12" width="18.125" style="7" customWidth="1"/>
    <col min="13" max="16384" width="9.00390625" style="7" customWidth="1"/>
  </cols>
  <sheetData>
    <row r="1" ht="15">
      <c r="B1" s="6" t="s">
        <v>179</v>
      </c>
    </row>
    <row r="2" ht="15">
      <c r="B2" s="6" t="s">
        <v>177</v>
      </c>
    </row>
    <row r="3" ht="15">
      <c r="B3" s="6" t="s">
        <v>178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8" t="s">
        <v>144</v>
      </c>
      <c r="M16" s="9">
        <v>9</v>
      </c>
      <c r="N16" s="10" t="s">
        <v>145</v>
      </c>
    </row>
    <row r="17" spans="12:14" ht="15" thickBot="1">
      <c r="L17" s="11" t="s">
        <v>146</v>
      </c>
      <c r="M17" s="9">
        <v>2</v>
      </c>
      <c r="N17" s="12" t="s">
        <v>147</v>
      </c>
    </row>
    <row r="18" spans="12:14" ht="15" thickBot="1">
      <c r="L18" s="13" t="s">
        <v>148</v>
      </c>
      <c r="M18" s="9">
        <v>2</v>
      </c>
      <c r="N18" s="14" t="s">
        <v>147</v>
      </c>
    </row>
    <row r="19" spans="12:14" ht="15" thickBot="1">
      <c r="L19" s="13" t="s">
        <v>149</v>
      </c>
      <c r="M19" s="9">
        <v>525</v>
      </c>
      <c r="N19" s="14" t="s">
        <v>147</v>
      </c>
    </row>
    <row r="20" spans="12:14" ht="15" thickBot="1">
      <c r="L20" s="15" t="s">
        <v>150</v>
      </c>
      <c r="M20" s="9">
        <v>41</v>
      </c>
      <c r="N20" s="16" t="s">
        <v>147</v>
      </c>
    </row>
    <row r="21" spans="12:14" ht="15" thickBot="1">
      <c r="L21" s="11" t="s">
        <v>151</v>
      </c>
      <c r="M21" s="9">
        <v>2</v>
      </c>
      <c r="N21" s="12" t="s">
        <v>152</v>
      </c>
    </row>
    <row r="22" spans="12:14" ht="15" thickBot="1">
      <c r="L22" s="13" t="s">
        <v>153</v>
      </c>
      <c r="M22" s="9">
        <v>2</v>
      </c>
      <c r="N22" s="14" t="s">
        <v>152</v>
      </c>
    </row>
    <row r="23" spans="12:14" ht="15" thickBot="1">
      <c r="L23" s="13" t="s">
        <v>154</v>
      </c>
      <c r="M23" s="9">
        <v>286</v>
      </c>
      <c r="N23" s="14" t="s">
        <v>152</v>
      </c>
    </row>
    <row r="24" spans="12:14" ht="15" thickBot="1">
      <c r="L24" s="17" t="s">
        <v>155</v>
      </c>
      <c r="M24" s="9">
        <v>10</v>
      </c>
      <c r="N24" s="14" t="s">
        <v>152</v>
      </c>
    </row>
    <row r="25" spans="12:14" ht="15" thickBot="1">
      <c r="L25" s="18" t="s">
        <v>156</v>
      </c>
      <c r="M25" s="19">
        <f>1/(M19*M23*1/(M16*1000000))</f>
        <v>59.94005994005993</v>
      </c>
      <c r="N25" s="20" t="s">
        <v>157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8" t="s">
        <v>144</v>
      </c>
      <c r="M45" s="9">
        <v>30</v>
      </c>
      <c r="N45" s="21" t="s">
        <v>158</v>
      </c>
    </row>
    <row r="46" spans="12:14" ht="15" thickBot="1">
      <c r="L46" s="11" t="s">
        <v>146</v>
      </c>
      <c r="M46" s="9">
        <v>40</v>
      </c>
      <c r="N46" s="22" t="s">
        <v>147</v>
      </c>
    </row>
    <row r="47" spans="12:14" ht="15" thickBot="1">
      <c r="L47" s="13" t="s">
        <v>148</v>
      </c>
      <c r="M47" s="9">
        <v>88</v>
      </c>
      <c r="N47" s="14" t="s">
        <v>147</v>
      </c>
    </row>
    <row r="48" spans="12:14" ht="15" thickBot="1">
      <c r="L48" s="13" t="s">
        <v>149</v>
      </c>
      <c r="M48" s="9">
        <v>928</v>
      </c>
      <c r="N48" s="14" t="s">
        <v>147</v>
      </c>
    </row>
    <row r="49" spans="12:14" ht="15" thickBot="1">
      <c r="L49" s="15" t="s">
        <v>150</v>
      </c>
      <c r="M49" s="9">
        <v>48</v>
      </c>
      <c r="N49" s="16" t="s">
        <v>147</v>
      </c>
    </row>
    <row r="50" spans="12:14" ht="15" thickBot="1">
      <c r="L50" s="11" t="s">
        <v>151</v>
      </c>
      <c r="M50" s="9">
        <v>13</v>
      </c>
      <c r="N50" s="12" t="s">
        <v>159</v>
      </c>
    </row>
    <row r="51" spans="12:14" ht="15" thickBot="1">
      <c r="L51" s="13" t="s">
        <v>153</v>
      </c>
      <c r="M51" s="9">
        <v>32</v>
      </c>
      <c r="N51" s="14" t="s">
        <v>159</v>
      </c>
    </row>
    <row r="52" spans="12:14" ht="15" thickBot="1">
      <c r="L52" s="13" t="s">
        <v>154</v>
      </c>
      <c r="M52" s="9">
        <v>525</v>
      </c>
      <c r="N52" s="14" t="s">
        <v>159</v>
      </c>
    </row>
    <row r="53" spans="12:14" ht="15" thickBot="1">
      <c r="L53" s="17" t="s">
        <v>155</v>
      </c>
      <c r="M53" s="9">
        <v>3</v>
      </c>
      <c r="N53" s="14" t="s">
        <v>159</v>
      </c>
    </row>
    <row r="54" spans="12:14" ht="15" thickBot="1">
      <c r="L54" s="18" t="s">
        <v>156</v>
      </c>
      <c r="M54" s="19">
        <f>1/(M48*M52*1/(M45*1000000))</f>
        <v>61.576354679802954</v>
      </c>
      <c r="N54" s="20" t="s">
        <v>157</v>
      </c>
    </row>
    <row r="55" ht="14.25"/>
    <row r="56" ht="14.25"/>
    <row r="57" ht="14.25"/>
    <row r="58" ht="14.25"/>
    <row r="59" ht="14.25"/>
    <row r="60" ht="14.25"/>
    <row r="63" ht="18">
      <c r="K63" s="23"/>
    </row>
    <row r="64" ht="18">
      <c r="K64" s="23"/>
    </row>
    <row r="65" ht="14.25"/>
    <row r="66" ht="18">
      <c r="G66" s="23"/>
    </row>
    <row r="67" ht="18">
      <c r="G67" s="23"/>
    </row>
    <row r="68" ht="14.25"/>
    <row r="69" ht="14.25"/>
    <row r="70" ht="14.25"/>
    <row r="71" ht="14.25"/>
    <row r="72" ht="15" thickBot="1"/>
    <row r="73" spans="12:14" ht="15" thickBot="1">
      <c r="L73" s="8" t="s">
        <v>180</v>
      </c>
      <c r="M73" s="9">
        <v>9</v>
      </c>
      <c r="N73" s="24" t="s">
        <v>160</v>
      </c>
    </row>
    <row r="74" spans="12:14" ht="15" thickBot="1">
      <c r="L74" s="11" t="s">
        <v>146</v>
      </c>
      <c r="M74" s="9">
        <v>22</v>
      </c>
      <c r="N74" s="22" t="s">
        <v>161</v>
      </c>
    </row>
    <row r="75" spans="12:14" ht="15" thickBot="1">
      <c r="L75" s="13" t="s">
        <v>148</v>
      </c>
      <c r="M75" s="9">
        <v>23</v>
      </c>
      <c r="N75" s="25" t="s">
        <v>161</v>
      </c>
    </row>
    <row r="76" spans="12:14" ht="15" thickBot="1">
      <c r="L76" s="13" t="s">
        <v>149</v>
      </c>
      <c r="M76" s="9">
        <v>525</v>
      </c>
      <c r="N76" s="25" t="s">
        <v>161</v>
      </c>
    </row>
    <row r="77" spans="12:14" ht="15" thickBot="1">
      <c r="L77" s="15" t="s">
        <v>150</v>
      </c>
      <c r="M77" s="9">
        <v>0</v>
      </c>
      <c r="N77" s="26" t="s">
        <v>161</v>
      </c>
    </row>
    <row r="78" spans="12:14" ht="15" thickBot="1">
      <c r="L78" s="11" t="s">
        <v>151</v>
      </c>
      <c r="M78" s="9">
        <v>8</v>
      </c>
      <c r="N78" s="22" t="s">
        <v>162</v>
      </c>
    </row>
    <row r="79" spans="12:14" ht="15" thickBot="1">
      <c r="L79" s="13" t="s">
        <v>153</v>
      </c>
      <c r="M79" s="9">
        <v>8</v>
      </c>
      <c r="N79" s="25" t="s">
        <v>162</v>
      </c>
    </row>
    <row r="80" spans="12:14" ht="15" thickBot="1">
      <c r="L80" s="13" t="s">
        <v>154</v>
      </c>
      <c r="M80" s="9">
        <v>288</v>
      </c>
      <c r="N80" s="25" t="s">
        <v>162</v>
      </c>
    </row>
    <row r="81" spans="12:14" ht="15" thickBot="1">
      <c r="L81" s="17" t="s">
        <v>155</v>
      </c>
      <c r="M81" s="9">
        <v>0</v>
      </c>
      <c r="N81" s="27" t="s">
        <v>162</v>
      </c>
    </row>
    <row r="82" spans="12:14" ht="15" thickBot="1">
      <c r="L82" s="18" t="s">
        <v>156</v>
      </c>
      <c r="M82" s="19">
        <f>1/(M76*M80*1/(M73*1000000))</f>
        <v>59.523809523809526</v>
      </c>
      <c r="N82" s="20" t="s">
        <v>157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password="DBC7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07"/>
  <sheetViews>
    <sheetView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3.25390625" style="7" customWidth="1"/>
    <col min="2" max="2" width="22.75390625" style="7" customWidth="1"/>
    <col min="3" max="3" width="12.125" style="7" customWidth="1"/>
    <col min="4" max="4" width="6.375" style="7" customWidth="1"/>
    <col min="5" max="5" width="16.375" style="7" customWidth="1"/>
    <col min="6" max="6" width="20.375" style="7" customWidth="1"/>
    <col min="7" max="7" width="6.125" style="7" customWidth="1"/>
    <col min="8" max="8" width="9.875" style="7" customWidth="1"/>
    <col min="9" max="9" width="7.625" style="7" customWidth="1"/>
    <col min="10" max="10" width="3.25390625" style="7" customWidth="1"/>
    <col min="11" max="11" width="9.75390625" style="7" customWidth="1"/>
    <col min="12" max="12" width="20.25390625" style="7" customWidth="1"/>
    <col min="13" max="13" width="5.00390625" style="7" customWidth="1"/>
    <col min="14" max="14" width="9.75390625" style="7" customWidth="1"/>
    <col min="15" max="16" width="5.375" style="7" customWidth="1"/>
    <col min="17" max="17" width="11.125" style="7" hidden="1" customWidth="1"/>
    <col min="18" max="19" width="5.375" style="7" hidden="1" customWidth="1"/>
    <col min="20" max="20" width="7.375" style="7" hidden="1" customWidth="1"/>
    <col min="21" max="21" width="9.125" style="7" hidden="1" customWidth="1"/>
    <col min="22" max="22" width="8.625" style="7" hidden="1" customWidth="1"/>
    <col min="23" max="26" width="5.375" style="7" hidden="1" customWidth="1"/>
    <col min="27" max="27" width="7.00390625" style="7" hidden="1" customWidth="1"/>
    <col min="28" max="28" width="2.875" style="7" hidden="1" customWidth="1"/>
    <col min="29" max="29" width="16.75390625" style="7" hidden="1" customWidth="1"/>
    <col min="30" max="30" width="3.50390625" style="7" hidden="1" customWidth="1"/>
    <col min="31" max="31" width="9.00390625" style="7" hidden="1" customWidth="1"/>
    <col min="32" max="32" width="4.25390625" style="7" hidden="1" customWidth="1"/>
    <col min="33" max="34" width="9.00390625" style="7" hidden="1" customWidth="1"/>
    <col min="35" max="16384" width="9.00390625" style="7" customWidth="1"/>
  </cols>
  <sheetData>
    <row r="2" spans="2:6" ht="21">
      <c r="B2" s="28" t="s">
        <v>181</v>
      </c>
      <c r="F2" s="109" t="s">
        <v>207</v>
      </c>
    </row>
    <row r="3" ht="21" thickBot="1">
      <c r="B3" s="28"/>
    </row>
    <row r="4" ht="21" thickBot="1">
      <c r="B4" s="29" t="s">
        <v>89</v>
      </c>
    </row>
    <row r="5" ht="19.5" customHeight="1">
      <c r="B5" s="30" t="s">
        <v>87</v>
      </c>
    </row>
    <row r="6" ht="19.5" customHeight="1">
      <c r="B6" s="31" t="s">
        <v>88</v>
      </c>
    </row>
    <row r="7" ht="20.25">
      <c r="B7" s="32"/>
    </row>
    <row r="8" ht="19.5">
      <c r="B8" s="23" t="s">
        <v>182</v>
      </c>
    </row>
    <row r="9" ht="18">
      <c r="B9" s="23" t="s">
        <v>139</v>
      </c>
    </row>
    <row r="10" ht="18">
      <c r="B10" s="23" t="s">
        <v>140</v>
      </c>
    </row>
    <row r="11" ht="18">
      <c r="B11" s="23" t="s">
        <v>183</v>
      </c>
    </row>
    <row r="12" ht="18">
      <c r="B12" s="23" t="s">
        <v>141</v>
      </c>
    </row>
    <row r="13" spans="2:6" ht="18">
      <c r="B13" s="23" t="s">
        <v>184</v>
      </c>
      <c r="F13" s="23"/>
    </row>
    <row r="14" ht="18">
      <c r="B14" s="23" t="s">
        <v>142</v>
      </c>
    </row>
    <row r="15" ht="18">
      <c r="B15" s="23" t="s">
        <v>189</v>
      </c>
    </row>
    <row r="16" ht="18">
      <c r="B16" s="23" t="s">
        <v>143</v>
      </c>
    </row>
    <row r="17" ht="18">
      <c r="B17" s="23" t="s">
        <v>206</v>
      </c>
    </row>
    <row r="18" ht="18">
      <c r="B18" s="23" t="s">
        <v>185</v>
      </c>
    </row>
    <row r="19" ht="18">
      <c r="B19" s="23" t="s">
        <v>186</v>
      </c>
    </row>
    <row r="20" ht="18">
      <c r="B20" s="23" t="s">
        <v>247</v>
      </c>
    </row>
    <row r="21" ht="18">
      <c r="B21" s="23" t="s">
        <v>248</v>
      </c>
    </row>
    <row r="23" spans="2:27" ht="15" thickBot="1">
      <c r="B23" s="33" t="s">
        <v>94</v>
      </c>
      <c r="F23" s="33" t="s">
        <v>164</v>
      </c>
      <c r="K23" s="34" t="s">
        <v>165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2:28" ht="15.75" thickBot="1">
      <c r="B24" s="36"/>
      <c r="C24" s="37" t="s">
        <v>1</v>
      </c>
      <c r="D24" s="36"/>
      <c r="F24" s="38" t="s">
        <v>96</v>
      </c>
      <c r="G24" s="1">
        <v>30</v>
      </c>
      <c r="H24" s="39" t="s">
        <v>97</v>
      </c>
      <c r="I24" s="40"/>
      <c r="J24" s="35"/>
      <c r="K24" s="164" t="s">
        <v>2</v>
      </c>
      <c r="L24" s="165"/>
      <c r="M24" s="3">
        <v>4</v>
      </c>
      <c r="N24" s="41" t="s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2:27" ht="15" thickBot="1">
      <c r="B25" s="38" t="s">
        <v>138</v>
      </c>
      <c r="C25" s="1">
        <v>800</v>
      </c>
      <c r="D25" s="43" t="s">
        <v>3</v>
      </c>
      <c r="F25" s="38" t="s">
        <v>6</v>
      </c>
      <c r="G25" s="5">
        <v>40</v>
      </c>
      <c r="H25" s="36" t="s">
        <v>92</v>
      </c>
      <c r="I25" s="35"/>
      <c r="J25" s="35"/>
      <c r="K25" s="35"/>
      <c r="L25" s="42"/>
      <c r="M25" s="42"/>
      <c r="N25" s="42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8" ht="15" thickBot="1">
      <c r="B26" s="38" t="s">
        <v>0</v>
      </c>
      <c r="C26" s="2">
        <v>480</v>
      </c>
      <c r="D26" s="43" t="s">
        <v>3</v>
      </c>
      <c r="F26" s="38" t="s">
        <v>5</v>
      </c>
      <c r="G26" s="5">
        <v>88</v>
      </c>
      <c r="H26" s="36" t="s">
        <v>46</v>
      </c>
    </row>
    <row r="27" spans="2:11" ht="15" thickBot="1">
      <c r="B27" s="44"/>
      <c r="C27" s="44"/>
      <c r="D27" s="44"/>
      <c r="F27" s="38" t="s">
        <v>12</v>
      </c>
      <c r="G27" s="5">
        <v>928</v>
      </c>
      <c r="H27" s="36" t="s">
        <v>46</v>
      </c>
      <c r="K27" s="33" t="s">
        <v>166</v>
      </c>
    </row>
    <row r="28" spans="2:30" ht="15" thickBot="1">
      <c r="B28" s="33" t="s">
        <v>95</v>
      </c>
      <c r="F28" s="45" t="s">
        <v>24</v>
      </c>
      <c r="G28" s="5">
        <v>48</v>
      </c>
      <c r="H28" s="36" t="s">
        <v>46</v>
      </c>
      <c r="K28" s="136" t="s">
        <v>187</v>
      </c>
      <c r="L28" s="136"/>
      <c r="M28" s="136"/>
      <c r="N28" s="46" t="s">
        <v>14</v>
      </c>
      <c r="O28" s="47" t="s">
        <v>13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35"/>
      <c r="AD28" s="49"/>
    </row>
    <row r="29" spans="2:33" ht="15" thickBot="1">
      <c r="B29" s="38" t="s">
        <v>68</v>
      </c>
      <c r="C29" s="1">
        <v>1</v>
      </c>
      <c r="D29" s="43"/>
      <c r="F29" s="38" t="s">
        <v>7</v>
      </c>
      <c r="G29" s="5">
        <v>13</v>
      </c>
      <c r="H29" s="36" t="s">
        <v>93</v>
      </c>
      <c r="K29" s="137">
        <f>N29/O29</f>
        <v>1</v>
      </c>
      <c r="L29" s="137"/>
      <c r="M29" s="50" t="s">
        <v>4</v>
      </c>
      <c r="N29" s="51">
        <f>M24</f>
        <v>4</v>
      </c>
      <c r="O29" s="4">
        <v>4</v>
      </c>
      <c r="P29" s="52" t="s">
        <v>84</v>
      </c>
      <c r="Q29" s="52"/>
      <c r="R29" s="52"/>
      <c r="S29" s="52"/>
      <c r="U29" s="53"/>
      <c r="V29" s="53"/>
      <c r="W29" s="53"/>
      <c r="X29" s="53"/>
      <c r="Y29" s="53"/>
      <c r="Z29" s="53"/>
      <c r="AA29" s="53"/>
      <c r="AB29" s="35">
        <v>3</v>
      </c>
      <c r="AC29" s="7" t="s">
        <v>18</v>
      </c>
      <c r="AD29" s="7" t="e">
        <f>VLOOKUP(K29,AE29:AG31,3)</f>
        <v>#N/A</v>
      </c>
      <c r="AE29" s="7">
        <v>5</v>
      </c>
      <c r="AF29" s="7" t="s">
        <v>4</v>
      </c>
      <c r="AG29" s="7">
        <v>9</v>
      </c>
    </row>
    <row r="30" spans="2:33" ht="15" thickBot="1">
      <c r="B30" s="54"/>
      <c r="C30" s="35" t="s">
        <v>69</v>
      </c>
      <c r="D30" s="55"/>
      <c r="F30" s="38" t="s">
        <v>8</v>
      </c>
      <c r="G30" s="5">
        <v>32</v>
      </c>
      <c r="H30" s="36" t="s">
        <v>93</v>
      </c>
      <c r="K30" s="136" t="s">
        <v>48</v>
      </c>
      <c r="L30" s="136"/>
      <c r="M30" s="136"/>
      <c r="N30" s="46" t="s">
        <v>16</v>
      </c>
      <c r="O30" s="56" t="s">
        <v>15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35"/>
      <c r="AE30" s="7">
        <v>20</v>
      </c>
      <c r="AF30" s="7" t="s">
        <v>4</v>
      </c>
      <c r="AG30" s="7">
        <v>7</v>
      </c>
    </row>
    <row r="31" spans="2:33" ht="15" thickBot="1">
      <c r="B31" s="54"/>
      <c r="C31" s="35" t="s">
        <v>70</v>
      </c>
      <c r="D31" s="55"/>
      <c r="F31" s="38" t="s">
        <v>10</v>
      </c>
      <c r="G31" s="5">
        <v>525</v>
      </c>
      <c r="H31" s="36" t="s">
        <v>93</v>
      </c>
      <c r="K31" s="138">
        <f>N31*O31</f>
        <v>60</v>
      </c>
      <c r="L31" s="138"/>
      <c r="M31" s="50" t="s">
        <v>4</v>
      </c>
      <c r="N31" s="51">
        <f>K29</f>
        <v>1</v>
      </c>
      <c r="O31" s="4">
        <v>60</v>
      </c>
      <c r="P31" s="52" t="s">
        <v>85</v>
      </c>
      <c r="Q31" s="52"/>
      <c r="R31" s="52"/>
      <c r="S31" s="52"/>
      <c r="T31" s="53"/>
      <c r="U31" s="53"/>
      <c r="V31" s="53"/>
      <c r="W31" s="53"/>
      <c r="X31" s="53"/>
      <c r="Y31" s="53"/>
      <c r="Z31" s="53"/>
      <c r="AA31" s="53"/>
      <c r="AB31" s="35">
        <v>12</v>
      </c>
      <c r="AE31" s="7">
        <v>50</v>
      </c>
      <c r="AF31" s="7" t="s">
        <v>4</v>
      </c>
      <c r="AG31" s="7">
        <v>5</v>
      </c>
    </row>
    <row r="32" spans="2:28" ht="15.75" thickBot="1">
      <c r="B32" s="54"/>
      <c r="C32" s="35" t="s">
        <v>71</v>
      </c>
      <c r="D32" s="55"/>
      <c r="F32" s="45" t="s">
        <v>25</v>
      </c>
      <c r="G32" s="5">
        <v>3</v>
      </c>
      <c r="H32" s="36" t="s">
        <v>93</v>
      </c>
      <c r="K32" s="139" t="s">
        <v>46</v>
      </c>
      <c r="L32" s="139"/>
      <c r="M32" s="139"/>
      <c r="N32" s="46" t="s">
        <v>47</v>
      </c>
      <c r="O32" s="56" t="s">
        <v>17</v>
      </c>
      <c r="P32" s="57"/>
      <c r="Q32" s="57"/>
      <c r="R32" s="57"/>
      <c r="S32" s="57"/>
      <c r="T32" s="57"/>
      <c r="W32" s="53"/>
      <c r="X32" s="53"/>
      <c r="Y32" s="53">
        <v>1</v>
      </c>
      <c r="Z32" s="58" t="s">
        <v>175</v>
      </c>
      <c r="AA32" s="59"/>
      <c r="AB32" s="35"/>
    </row>
    <row r="33" spans="2:33" ht="15" thickBot="1">
      <c r="B33" s="54"/>
      <c r="C33" s="35" t="s">
        <v>72</v>
      </c>
      <c r="D33" s="55"/>
      <c r="F33" s="36" t="s">
        <v>9</v>
      </c>
      <c r="G33" s="60">
        <f>1/(G27*G31*1/(G24*1000000))</f>
        <v>61.576354679802954</v>
      </c>
      <c r="H33" s="61" t="s">
        <v>11</v>
      </c>
      <c r="K33" s="140">
        <f>N33/O33</f>
        <v>30</v>
      </c>
      <c r="L33" s="140"/>
      <c r="M33" s="62" t="s">
        <v>4</v>
      </c>
      <c r="N33" s="51">
        <f>K31</f>
        <v>60</v>
      </c>
      <c r="O33" s="4">
        <v>2</v>
      </c>
      <c r="P33" s="52" t="s">
        <v>86</v>
      </c>
      <c r="Q33" s="52"/>
      <c r="R33" s="52"/>
      <c r="S33" s="52"/>
      <c r="T33" s="53"/>
      <c r="W33" s="53"/>
      <c r="X33" s="53"/>
      <c r="Y33" s="53">
        <v>2</v>
      </c>
      <c r="Z33" s="59">
        <v>11</v>
      </c>
      <c r="AA33" s="59"/>
      <c r="AB33" s="35">
        <v>3</v>
      </c>
      <c r="AC33" s="7" t="s">
        <v>19</v>
      </c>
      <c r="AD33" s="7">
        <f>VLOOKUP(K33,AE33:AG52,3)</f>
        <v>0</v>
      </c>
      <c r="AE33" s="7">
        <v>100</v>
      </c>
      <c r="AF33" s="7" t="s">
        <v>4</v>
      </c>
      <c r="AG33" s="7">
        <v>1</v>
      </c>
    </row>
    <row r="34" spans="2:33" ht="15" thickBot="1">
      <c r="B34" s="63"/>
      <c r="C34" s="64" t="s">
        <v>73</v>
      </c>
      <c r="D34" s="65"/>
      <c r="F34" s="66" t="s">
        <v>200</v>
      </c>
      <c r="G34" s="4">
        <v>0</v>
      </c>
      <c r="H34" s="67"/>
      <c r="K34" s="142"/>
      <c r="L34" s="142"/>
      <c r="M34" s="142"/>
      <c r="N34" s="48"/>
      <c r="O34" s="57"/>
      <c r="P34" s="57"/>
      <c r="Q34" s="57"/>
      <c r="R34" s="57"/>
      <c r="S34" s="57"/>
      <c r="T34" s="57"/>
      <c r="W34" s="53"/>
      <c r="X34" s="53"/>
      <c r="Y34" s="53">
        <v>3</v>
      </c>
      <c r="Z34" s="59">
        <v>19</v>
      </c>
      <c r="AA34" s="59"/>
      <c r="AB34" s="35"/>
      <c r="AE34" s="7">
        <v>110</v>
      </c>
      <c r="AF34" s="7" t="s">
        <v>4</v>
      </c>
      <c r="AG34" s="7">
        <v>2</v>
      </c>
    </row>
    <row r="35" spans="2:33" ht="15" thickBot="1">
      <c r="B35" s="33" t="s">
        <v>163</v>
      </c>
      <c r="F35" s="66"/>
      <c r="G35" s="35" t="s">
        <v>194</v>
      </c>
      <c r="H35" s="67"/>
      <c r="K35" s="143"/>
      <c r="L35" s="143"/>
      <c r="M35" s="59"/>
      <c r="N35" s="44"/>
      <c r="O35" s="53"/>
      <c r="P35" s="53"/>
      <c r="Q35" s="53"/>
      <c r="R35" s="53"/>
      <c r="S35" s="53"/>
      <c r="T35" s="53"/>
      <c r="W35" s="53"/>
      <c r="X35" s="53"/>
      <c r="Y35" s="53">
        <v>4</v>
      </c>
      <c r="Z35" s="59">
        <v>21</v>
      </c>
      <c r="AA35" s="59"/>
      <c r="AB35" s="35">
        <v>9</v>
      </c>
      <c r="AE35" s="7">
        <v>145</v>
      </c>
      <c r="AF35" s="7" t="s">
        <v>4</v>
      </c>
      <c r="AG35" s="7">
        <v>3</v>
      </c>
    </row>
    <row r="36" spans="2:33" ht="15" thickBot="1">
      <c r="B36" s="66" t="s">
        <v>135</v>
      </c>
      <c r="C36" s="1">
        <v>0</v>
      </c>
      <c r="F36" s="63"/>
      <c r="G36" s="35" t="s">
        <v>195</v>
      </c>
      <c r="H36" s="65"/>
      <c r="K36" s="69"/>
      <c r="L36" s="69"/>
      <c r="M36" s="69"/>
      <c r="N36" s="69"/>
      <c r="O36" s="69"/>
      <c r="P36" s="69"/>
      <c r="Q36" s="69"/>
      <c r="R36" s="69"/>
      <c r="S36" s="69"/>
      <c r="T36" s="69"/>
      <c r="W36" s="53"/>
      <c r="X36" s="53"/>
      <c r="Y36" s="53">
        <v>5</v>
      </c>
      <c r="Z36" s="59">
        <v>29</v>
      </c>
      <c r="AA36" s="59"/>
      <c r="AE36" s="7">
        <v>180</v>
      </c>
      <c r="AF36" s="7" t="s">
        <v>4</v>
      </c>
      <c r="AG36" s="7">
        <v>4</v>
      </c>
    </row>
    <row r="37" spans="2:33" ht="15" thickBot="1">
      <c r="B37" s="66"/>
      <c r="C37" s="55" t="s">
        <v>136</v>
      </c>
      <c r="F37" s="54" t="s">
        <v>201</v>
      </c>
      <c r="G37" s="1">
        <v>0</v>
      </c>
      <c r="H37" s="55"/>
      <c r="P37" s="69"/>
      <c r="Q37" s="69"/>
      <c r="R37" s="69"/>
      <c r="S37" s="69"/>
      <c r="T37" s="69"/>
      <c r="U37" s="69"/>
      <c r="V37" s="69"/>
      <c r="W37" s="69"/>
      <c r="X37" s="69"/>
      <c r="Y37" s="53">
        <v>6</v>
      </c>
      <c r="Z37" s="59">
        <v>31</v>
      </c>
      <c r="AA37" s="70"/>
      <c r="AE37" s="7">
        <v>215</v>
      </c>
      <c r="AF37" s="7" t="s">
        <v>4</v>
      </c>
      <c r="AG37" s="7">
        <v>5</v>
      </c>
    </row>
    <row r="38" spans="2:27" ht="14.25">
      <c r="B38" s="63"/>
      <c r="C38" s="65" t="s">
        <v>137</v>
      </c>
      <c r="F38" s="66"/>
      <c r="G38" s="35" t="s">
        <v>196</v>
      </c>
      <c r="H38" s="67"/>
      <c r="P38" s="69"/>
      <c r="Q38" s="69"/>
      <c r="R38" s="69"/>
      <c r="S38" s="69"/>
      <c r="T38" s="69"/>
      <c r="U38" s="69"/>
      <c r="V38" s="69"/>
      <c r="W38" s="69"/>
      <c r="X38" s="69"/>
      <c r="Y38" s="53"/>
      <c r="Z38" s="59"/>
      <c r="AA38" s="70"/>
    </row>
    <row r="39" spans="6:27" ht="15" thickBot="1">
      <c r="F39" s="63"/>
      <c r="G39" s="35" t="s">
        <v>197</v>
      </c>
      <c r="H39" s="65"/>
      <c r="P39" s="69"/>
      <c r="Q39" s="69"/>
      <c r="R39" s="69"/>
      <c r="S39" s="69"/>
      <c r="T39" s="69"/>
      <c r="U39" s="69"/>
      <c r="V39" s="69"/>
      <c r="W39" s="69"/>
      <c r="X39" s="69"/>
      <c r="Y39" s="53">
        <v>7</v>
      </c>
      <c r="Z39" s="59">
        <v>39</v>
      </c>
      <c r="AA39" s="70"/>
    </row>
    <row r="40" spans="6:27" ht="15" thickBot="1">
      <c r="F40" s="54" t="s">
        <v>205</v>
      </c>
      <c r="G40" s="1">
        <v>0</v>
      </c>
      <c r="H40" s="55"/>
      <c r="P40" s="69"/>
      <c r="Q40" s="69"/>
      <c r="R40" s="69"/>
      <c r="S40" s="69"/>
      <c r="T40" s="69"/>
      <c r="U40" s="69"/>
      <c r="V40" s="69"/>
      <c r="W40" s="69"/>
      <c r="X40" s="69"/>
      <c r="Y40" s="53"/>
      <c r="Z40" s="59"/>
      <c r="AA40" s="70"/>
    </row>
    <row r="41" spans="6:27" ht="14.25">
      <c r="F41" s="66"/>
      <c r="G41" s="35" t="s">
        <v>198</v>
      </c>
      <c r="H41" s="67"/>
      <c r="P41" s="69"/>
      <c r="Q41" s="69"/>
      <c r="R41" s="69"/>
      <c r="S41" s="69"/>
      <c r="T41" s="69"/>
      <c r="U41" s="69"/>
      <c r="V41" s="69"/>
      <c r="W41" s="69"/>
      <c r="X41" s="69"/>
      <c r="Y41" s="53"/>
      <c r="Z41" s="59"/>
      <c r="AA41" s="70"/>
    </row>
    <row r="42" spans="6:27" ht="14.25">
      <c r="F42" s="63"/>
      <c r="G42" s="64" t="s">
        <v>199</v>
      </c>
      <c r="H42" s="65"/>
      <c r="P42" s="69"/>
      <c r="Q42" s="69"/>
      <c r="R42" s="69"/>
      <c r="S42" s="69"/>
      <c r="T42" s="69"/>
      <c r="U42" s="69"/>
      <c r="V42" s="69"/>
      <c r="W42" s="69"/>
      <c r="X42" s="69"/>
      <c r="Y42" s="53"/>
      <c r="Z42" s="59"/>
      <c r="AA42" s="70"/>
    </row>
    <row r="43" spans="16:27" ht="14.25">
      <c r="P43" s="69"/>
      <c r="Q43" s="69"/>
      <c r="R43" s="69"/>
      <c r="S43" s="69"/>
      <c r="T43" s="69"/>
      <c r="U43" s="69"/>
      <c r="V43" s="69"/>
      <c r="W43" s="69"/>
      <c r="X43" s="69"/>
      <c r="Y43" s="53"/>
      <c r="Z43" s="59"/>
      <c r="AA43" s="70"/>
    </row>
    <row r="44" spans="16:27" ht="14.25">
      <c r="P44" s="69"/>
      <c r="Q44" s="69"/>
      <c r="R44" s="69"/>
      <c r="S44" s="69"/>
      <c r="T44" s="69"/>
      <c r="W44" s="70"/>
      <c r="X44" s="69"/>
      <c r="Y44" s="53">
        <v>8</v>
      </c>
      <c r="Z44" s="59">
        <v>41</v>
      </c>
      <c r="AA44" s="70"/>
    </row>
    <row r="45" spans="3:27" ht="25.5">
      <c r="C45" s="85" t="s">
        <v>167</v>
      </c>
      <c r="D45" s="86"/>
      <c r="E45" s="86"/>
      <c r="F45" s="86"/>
      <c r="G45" s="86"/>
      <c r="H45" s="86"/>
      <c r="P45" s="69"/>
      <c r="Q45" s="69"/>
      <c r="R45" s="69"/>
      <c r="S45" s="69"/>
      <c r="T45" s="69"/>
      <c r="W45" s="70"/>
      <c r="X45" s="69"/>
      <c r="Y45" s="53"/>
      <c r="Z45" s="59"/>
      <c r="AA45" s="70"/>
    </row>
    <row r="46" spans="3:27" ht="14.25">
      <c r="C46" s="87" t="s">
        <v>134</v>
      </c>
      <c r="D46" s="88"/>
      <c r="E46" s="88"/>
      <c r="F46" s="166" t="s">
        <v>90</v>
      </c>
      <c r="G46" s="166"/>
      <c r="H46" s="89" t="s">
        <v>176</v>
      </c>
      <c r="U46" s="163" t="s">
        <v>91</v>
      </c>
      <c r="V46" s="163"/>
      <c r="X46" s="69"/>
      <c r="Y46" s="53">
        <v>9</v>
      </c>
      <c r="Z46" s="59">
        <v>49</v>
      </c>
      <c r="AA46" s="70"/>
    </row>
    <row r="47" spans="3:33" ht="15">
      <c r="C47" s="90" t="s">
        <v>98</v>
      </c>
      <c r="D47" s="91"/>
      <c r="E47" s="92"/>
      <c r="F47" s="141" t="s">
        <v>29</v>
      </c>
      <c r="G47" s="141"/>
      <c r="H47" s="93" t="str">
        <f aca="true" t="shared" si="0" ref="H47:H63">CONCATENATE(U47,"h")</f>
        <v>F8h</v>
      </c>
      <c r="U47" s="146" t="s">
        <v>173</v>
      </c>
      <c r="V47" s="147"/>
      <c r="W47" s="7" t="s">
        <v>20</v>
      </c>
      <c r="X47" s="71"/>
      <c r="Y47" s="53">
        <v>10</v>
      </c>
      <c r="Z47" s="71">
        <v>51</v>
      </c>
      <c r="AA47" s="71"/>
      <c r="AG47" s="71" t="str">
        <f>DEC2HEX(O29-1)</f>
        <v>3</v>
      </c>
    </row>
    <row r="48" spans="3:31" ht="15">
      <c r="C48" s="90" t="s">
        <v>99</v>
      </c>
      <c r="D48" s="91"/>
      <c r="E48" s="92"/>
      <c r="F48" s="141" t="s">
        <v>30</v>
      </c>
      <c r="G48" s="141"/>
      <c r="H48" s="93" t="str">
        <f t="shared" si="0"/>
        <v>80h</v>
      </c>
      <c r="U48" s="146" t="s">
        <v>172</v>
      </c>
      <c r="V48" s="147"/>
      <c r="W48" s="7" t="s">
        <v>20</v>
      </c>
      <c r="X48" s="71"/>
      <c r="Y48" s="53">
        <v>11</v>
      </c>
      <c r="Z48" s="71">
        <v>59</v>
      </c>
      <c r="AA48" s="71"/>
      <c r="AC48" s="7">
        <v>250</v>
      </c>
      <c r="AD48" s="7" t="s">
        <v>4</v>
      </c>
      <c r="AE48" s="7">
        <v>6</v>
      </c>
    </row>
    <row r="49" spans="3:33" ht="15">
      <c r="C49" s="90" t="s">
        <v>100</v>
      </c>
      <c r="D49" s="91"/>
      <c r="E49" s="92"/>
      <c r="F49" s="141" t="s">
        <v>31</v>
      </c>
      <c r="G49" s="141"/>
      <c r="H49" s="93" t="str">
        <f t="shared" si="0"/>
        <v>28h</v>
      </c>
      <c r="U49" s="146" t="s">
        <v>171</v>
      </c>
      <c r="V49" s="147"/>
      <c r="W49" s="7" t="s">
        <v>20</v>
      </c>
      <c r="X49" s="68"/>
      <c r="Y49" s="53">
        <v>12</v>
      </c>
      <c r="Z49" s="68">
        <v>61</v>
      </c>
      <c r="AA49" s="71"/>
      <c r="AE49" s="7">
        <v>285</v>
      </c>
      <c r="AF49" s="7" t="s">
        <v>4</v>
      </c>
      <c r="AG49" s="7">
        <v>7</v>
      </c>
    </row>
    <row r="50" spans="3:33" ht="15">
      <c r="C50" s="90" t="s">
        <v>101</v>
      </c>
      <c r="D50" s="91"/>
      <c r="E50" s="92"/>
      <c r="F50" s="141" t="s">
        <v>32</v>
      </c>
      <c r="G50" s="141"/>
      <c r="H50" s="93" t="str">
        <f t="shared" si="0"/>
        <v>00h</v>
      </c>
      <c r="U50" s="146" t="s">
        <v>168</v>
      </c>
      <c r="V50" s="147"/>
      <c r="W50" s="7" t="s">
        <v>20</v>
      </c>
      <c r="X50" s="72"/>
      <c r="Y50" s="53">
        <v>13</v>
      </c>
      <c r="Z50" s="73">
        <v>69</v>
      </c>
      <c r="AA50" s="73"/>
      <c r="AB50" s="69"/>
      <c r="AE50" s="7">
        <v>320</v>
      </c>
      <c r="AF50" s="7" t="s">
        <v>4</v>
      </c>
      <c r="AG50" s="7">
        <v>9</v>
      </c>
    </row>
    <row r="51" spans="3:33" ht="15">
      <c r="C51" s="90" t="s">
        <v>105</v>
      </c>
      <c r="D51" s="91"/>
      <c r="E51" s="92"/>
      <c r="F51" s="141" t="s">
        <v>34</v>
      </c>
      <c r="G51" s="141"/>
      <c r="H51" s="93" t="str">
        <f t="shared" si="0"/>
        <v>00h</v>
      </c>
      <c r="U51" s="146" t="s">
        <v>168</v>
      </c>
      <c r="V51" s="147"/>
      <c r="W51" s="7" t="s">
        <v>20</v>
      </c>
      <c r="X51" s="69"/>
      <c r="Y51" s="53">
        <v>14</v>
      </c>
      <c r="Z51" s="70">
        <v>71</v>
      </c>
      <c r="AA51" s="70"/>
      <c r="AE51" s="7">
        <v>350</v>
      </c>
      <c r="AF51" s="7" t="s">
        <v>4</v>
      </c>
      <c r="AG51" s="7">
        <v>11</v>
      </c>
    </row>
    <row r="52" spans="3:33" ht="15">
      <c r="C52" s="90" t="s">
        <v>106</v>
      </c>
      <c r="D52" s="91"/>
      <c r="E52" s="92"/>
      <c r="F52" s="141" t="s">
        <v>75</v>
      </c>
      <c r="G52" s="141"/>
      <c r="H52" s="93" t="str">
        <f t="shared" si="0"/>
        <v>00h</v>
      </c>
      <c r="U52" s="146" t="s">
        <v>168</v>
      </c>
      <c r="V52" s="147"/>
      <c r="W52" s="7" t="s">
        <v>20</v>
      </c>
      <c r="X52" s="44"/>
      <c r="Y52" s="53">
        <v>15</v>
      </c>
      <c r="Z52" s="68">
        <v>79</v>
      </c>
      <c r="AA52" s="68"/>
      <c r="AE52" s="7">
        <v>375</v>
      </c>
      <c r="AF52" s="7" t="s">
        <v>4</v>
      </c>
      <c r="AG52" s="7">
        <v>12</v>
      </c>
    </row>
    <row r="53" spans="3:27" ht="15">
      <c r="C53" s="90" t="s">
        <v>107</v>
      </c>
      <c r="D53" s="91"/>
      <c r="E53" s="92"/>
      <c r="F53" s="141" t="s">
        <v>76</v>
      </c>
      <c r="G53" s="141"/>
      <c r="H53" s="93" t="str">
        <f t="shared" si="0"/>
        <v>00h</v>
      </c>
      <c r="U53" s="146" t="s">
        <v>168</v>
      </c>
      <c r="V53" s="147"/>
      <c r="W53" s="7" t="s">
        <v>20</v>
      </c>
      <c r="X53" s="44"/>
      <c r="Y53" s="53">
        <v>16</v>
      </c>
      <c r="Z53" s="68">
        <v>81</v>
      </c>
      <c r="AA53" s="68"/>
    </row>
    <row r="54" spans="3:32" ht="15">
      <c r="C54" s="90" t="s">
        <v>108</v>
      </c>
      <c r="D54" s="91"/>
      <c r="E54" s="92"/>
      <c r="F54" s="144" t="s">
        <v>38</v>
      </c>
      <c r="G54" s="145"/>
      <c r="H54" s="93" t="str">
        <f t="shared" si="0"/>
        <v>00h</v>
      </c>
      <c r="U54" s="146" t="s">
        <v>168</v>
      </c>
      <c r="V54" s="147"/>
      <c r="W54" s="7" t="s">
        <v>20</v>
      </c>
      <c r="X54" s="44"/>
      <c r="Y54" s="53">
        <v>17</v>
      </c>
      <c r="Z54" s="68">
        <v>89</v>
      </c>
      <c r="AA54" s="68"/>
      <c r="AC54" s="7" t="s">
        <v>21</v>
      </c>
      <c r="AD54" s="7">
        <f>VLOOKUP(O33,AE54:AF56,2)</f>
        <v>2</v>
      </c>
      <c r="AE54" s="7">
        <v>2</v>
      </c>
      <c r="AF54" s="7">
        <v>2</v>
      </c>
    </row>
    <row r="55" spans="3:32" ht="15">
      <c r="C55" s="90" t="s">
        <v>109</v>
      </c>
      <c r="D55" s="91"/>
      <c r="E55" s="92"/>
      <c r="F55" s="144" t="s">
        <v>39</v>
      </c>
      <c r="G55" s="145"/>
      <c r="H55" s="93" t="str">
        <f t="shared" si="0"/>
        <v>00h</v>
      </c>
      <c r="U55" s="146" t="s">
        <v>168</v>
      </c>
      <c r="V55" s="147"/>
      <c r="W55" s="7" t="s">
        <v>20</v>
      </c>
      <c r="X55" s="74"/>
      <c r="Y55" s="53">
        <v>18</v>
      </c>
      <c r="Z55" s="68">
        <v>91</v>
      </c>
      <c r="AA55" s="68"/>
      <c r="AE55" s="7">
        <v>4</v>
      </c>
      <c r="AF55" s="7">
        <v>4</v>
      </c>
    </row>
    <row r="56" spans="3:32" ht="15">
      <c r="C56" s="90" t="s">
        <v>110</v>
      </c>
      <c r="D56" s="91"/>
      <c r="E56" s="92"/>
      <c r="F56" s="144" t="s">
        <v>40</v>
      </c>
      <c r="G56" s="145"/>
      <c r="H56" s="93" t="str">
        <f t="shared" si="0"/>
        <v>00h</v>
      </c>
      <c r="U56" s="146" t="s">
        <v>168</v>
      </c>
      <c r="V56" s="147"/>
      <c r="W56" s="7" t="s">
        <v>20</v>
      </c>
      <c r="X56" s="74"/>
      <c r="Y56" s="53">
        <v>19</v>
      </c>
      <c r="Z56" s="68">
        <v>99</v>
      </c>
      <c r="AA56" s="68"/>
      <c r="AE56" s="7">
        <v>8</v>
      </c>
      <c r="AF56" s="7">
        <v>6</v>
      </c>
    </row>
    <row r="57" spans="3:27" ht="15">
      <c r="C57" s="90" t="s">
        <v>111</v>
      </c>
      <c r="D57" s="91"/>
      <c r="E57" s="92"/>
      <c r="F57" s="144" t="s">
        <v>41</v>
      </c>
      <c r="G57" s="145"/>
      <c r="H57" s="93" t="str">
        <f t="shared" si="0"/>
        <v>00h</v>
      </c>
      <c r="U57" s="146" t="s">
        <v>168</v>
      </c>
      <c r="V57" s="147"/>
      <c r="W57" s="7" t="s">
        <v>20</v>
      </c>
      <c r="X57" s="74"/>
      <c r="Y57" s="53">
        <v>20</v>
      </c>
      <c r="Z57" s="68" t="s">
        <v>50</v>
      </c>
      <c r="AA57" s="68"/>
    </row>
    <row r="58" spans="3:31" ht="15">
      <c r="C58" s="90" t="s">
        <v>116</v>
      </c>
      <c r="D58" s="91"/>
      <c r="E58" s="92"/>
      <c r="F58" s="144" t="s">
        <v>78</v>
      </c>
      <c r="G58" s="145"/>
      <c r="H58" s="93" t="str">
        <f t="shared" si="0"/>
        <v>00h</v>
      </c>
      <c r="U58" s="146" t="s">
        <v>168</v>
      </c>
      <c r="V58" s="147"/>
      <c r="W58" s="7" t="s">
        <v>20</v>
      </c>
      <c r="X58" s="75"/>
      <c r="Y58" s="53">
        <v>21</v>
      </c>
      <c r="Z58" s="76" t="s">
        <v>49</v>
      </c>
      <c r="AA58" s="76"/>
      <c r="AC58" s="7" t="s">
        <v>22</v>
      </c>
      <c r="AE58" s="7" t="str">
        <f>DEC2HEX(G27-1)</f>
        <v>39F</v>
      </c>
    </row>
    <row r="59" spans="3:31" ht="15">
      <c r="C59" s="90" t="s">
        <v>117</v>
      </c>
      <c r="D59" s="91"/>
      <c r="E59" s="92"/>
      <c r="F59" s="144" t="s">
        <v>79</v>
      </c>
      <c r="G59" s="145"/>
      <c r="H59" s="93" t="str">
        <f t="shared" si="0"/>
        <v>00h</v>
      </c>
      <c r="U59" s="146" t="s">
        <v>168</v>
      </c>
      <c r="V59" s="147"/>
      <c r="W59" s="7" t="s">
        <v>20</v>
      </c>
      <c r="X59" s="74"/>
      <c r="Y59" s="53">
        <v>22</v>
      </c>
      <c r="Z59" s="68" t="s">
        <v>51</v>
      </c>
      <c r="AA59" s="68"/>
      <c r="AC59" s="7" t="s">
        <v>23</v>
      </c>
      <c r="AE59" s="7" t="str">
        <f>DEC2HEX(C25-1)</f>
        <v>31F</v>
      </c>
    </row>
    <row r="60" spans="3:27" ht="15">
      <c r="C60" s="90" t="s">
        <v>118</v>
      </c>
      <c r="D60" s="91"/>
      <c r="E60" s="92"/>
      <c r="F60" s="144" t="s">
        <v>80</v>
      </c>
      <c r="G60" s="145"/>
      <c r="H60" s="93" t="str">
        <f t="shared" si="0"/>
        <v>00h</v>
      </c>
      <c r="U60" s="146" t="s">
        <v>168</v>
      </c>
      <c r="V60" s="147"/>
      <c r="W60" s="7" t="s">
        <v>20</v>
      </c>
      <c r="X60" s="74"/>
      <c r="Y60" s="53">
        <v>23</v>
      </c>
      <c r="Z60" s="68" t="s">
        <v>52</v>
      </c>
      <c r="AA60" s="68"/>
    </row>
    <row r="61" spans="3:27" ht="15">
      <c r="C61" s="90" t="s">
        <v>119</v>
      </c>
      <c r="D61" s="91"/>
      <c r="E61" s="92"/>
      <c r="F61" s="144" t="s">
        <v>81</v>
      </c>
      <c r="G61" s="145"/>
      <c r="H61" s="93" t="str">
        <f t="shared" si="0"/>
        <v>00h</v>
      </c>
      <c r="U61" s="146" t="s">
        <v>168</v>
      </c>
      <c r="V61" s="147"/>
      <c r="W61" s="7" t="s">
        <v>20</v>
      </c>
      <c r="X61" s="75"/>
      <c r="Y61" s="53">
        <v>24</v>
      </c>
      <c r="Z61" s="76" t="s">
        <v>53</v>
      </c>
      <c r="AA61" s="76"/>
    </row>
    <row r="62" spans="3:27" ht="15">
      <c r="C62" s="90" t="s">
        <v>120</v>
      </c>
      <c r="D62" s="91"/>
      <c r="E62" s="92"/>
      <c r="F62" s="144" t="s">
        <v>82</v>
      </c>
      <c r="G62" s="145"/>
      <c r="H62" s="93" t="str">
        <f t="shared" si="0"/>
        <v>00h</v>
      </c>
      <c r="U62" s="146" t="s">
        <v>168</v>
      </c>
      <c r="V62" s="147"/>
      <c r="W62" s="7" t="s">
        <v>20</v>
      </c>
      <c r="X62" s="74"/>
      <c r="Y62" s="53">
        <v>25</v>
      </c>
      <c r="Z62" s="68" t="s">
        <v>54</v>
      </c>
      <c r="AA62" s="68"/>
    </row>
    <row r="63" spans="3:27" ht="15">
      <c r="C63" s="90" t="s">
        <v>121</v>
      </c>
      <c r="D63" s="91"/>
      <c r="E63" s="92"/>
      <c r="F63" s="141" t="s">
        <v>83</v>
      </c>
      <c r="G63" s="141"/>
      <c r="H63" s="93" t="str">
        <f t="shared" si="0"/>
        <v>FFh</v>
      </c>
      <c r="U63" s="146" t="s">
        <v>170</v>
      </c>
      <c r="V63" s="147"/>
      <c r="W63" s="7" t="s">
        <v>20</v>
      </c>
      <c r="X63" s="74"/>
      <c r="Y63" s="53">
        <v>26</v>
      </c>
      <c r="Z63" s="68" t="s">
        <v>55</v>
      </c>
      <c r="AA63" s="68"/>
    </row>
    <row r="64" spans="3:27" ht="14.25">
      <c r="C64" s="86"/>
      <c r="D64" s="86"/>
      <c r="E64" s="86"/>
      <c r="F64" s="86"/>
      <c r="G64" s="86"/>
      <c r="H64" s="86"/>
      <c r="X64" s="74"/>
      <c r="Y64" s="53">
        <v>27</v>
      </c>
      <c r="Z64" s="68" t="s">
        <v>56</v>
      </c>
      <c r="AA64" s="68"/>
    </row>
    <row r="65" spans="3:30" ht="15">
      <c r="C65" s="90" t="s">
        <v>122</v>
      </c>
      <c r="D65" s="88"/>
      <c r="E65" s="92"/>
      <c r="F65" s="148" t="s">
        <v>61</v>
      </c>
      <c r="G65" s="149"/>
      <c r="H65" s="93" t="str">
        <f>CONCATENATE(U65,"h")</f>
        <v>02h</v>
      </c>
      <c r="K65" s="74"/>
      <c r="U65" s="156" t="s">
        <v>174</v>
      </c>
      <c r="V65" s="157"/>
      <c r="W65" s="69" t="s">
        <v>20</v>
      </c>
      <c r="X65" s="74"/>
      <c r="Y65" s="53">
        <v>28</v>
      </c>
      <c r="Z65" s="68" t="s">
        <v>57</v>
      </c>
      <c r="AA65" s="68"/>
      <c r="AC65" s="7" t="s">
        <v>26</v>
      </c>
      <c r="AD65" s="7" t="e">
        <f>C25/#REF!</f>
        <v>#REF!</v>
      </c>
    </row>
    <row r="66" spans="3:30" ht="15" thickBot="1">
      <c r="C66" s="86"/>
      <c r="D66" s="86"/>
      <c r="E66" s="86"/>
      <c r="F66" s="94"/>
      <c r="G66" s="94"/>
      <c r="H66" s="86"/>
      <c r="K66" s="74"/>
      <c r="U66" s="77"/>
      <c r="V66" s="77"/>
      <c r="W66" s="44"/>
      <c r="X66" s="74"/>
      <c r="Y66" s="53">
        <v>29</v>
      </c>
      <c r="Z66" s="68" t="s">
        <v>58</v>
      </c>
      <c r="AA66" s="68"/>
      <c r="AC66" s="7" t="s">
        <v>27</v>
      </c>
      <c r="AD66" s="7" t="e">
        <f>C26/#REF!</f>
        <v>#REF!</v>
      </c>
    </row>
    <row r="67" spans="3:27" ht="15.75" thickBot="1">
      <c r="C67" s="90" t="s">
        <v>103</v>
      </c>
      <c r="D67" s="88"/>
      <c r="E67" s="92"/>
      <c r="F67" s="148" t="s">
        <v>28</v>
      </c>
      <c r="G67" s="158"/>
      <c r="H67" s="93" t="str">
        <f>CONCATENATE(U67,"h")</f>
        <v>03h</v>
      </c>
      <c r="K67" s="74"/>
      <c r="U67" s="159" t="str">
        <f>RIGHT(DEC2HEX(O29-1,4),2)</f>
        <v>03</v>
      </c>
      <c r="V67" s="160"/>
      <c r="W67" s="69" t="s">
        <v>20</v>
      </c>
      <c r="X67" s="69"/>
      <c r="Y67" s="53">
        <v>30</v>
      </c>
      <c r="Z67" s="70" t="s">
        <v>59</v>
      </c>
      <c r="AA67" s="70"/>
    </row>
    <row r="68" spans="3:27" ht="15.75" thickBot="1">
      <c r="C68" s="90" t="s">
        <v>102</v>
      </c>
      <c r="D68" s="88"/>
      <c r="E68" s="92"/>
      <c r="F68" s="148" t="s">
        <v>45</v>
      </c>
      <c r="G68" s="158"/>
      <c r="H68" s="93" t="str">
        <f>CONCATENATE(U68,"h")</f>
        <v>3Bh</v>
      </c>
      <c r="K68" s="72"/>
      <c r="U68" s="159" t="str">
        <f>RIGHT(DEC2HEX(O31-1,4),2)</f>
        <v>3B</v>
      </c>
      <c r="V68" s="160"/>
      <c r="W68" s="69" t="s">
        <v>20</v>
      </c>
      <c r="X68" s="69"/>
      <c r="Y68" s="53">
        <v>31</v>
      </c>
      <c r="Z68" s="70" t="s">
        <v>60</v>
      </c>
      <c r="AA68" s="70"/>
    </row>
    <row r="69" spans="3:27" ht="15.75" thickBot="1">
      <c r="C69" s="90" t="s">
        <v>104</v>
      </c>
      <c r="D69" s="88"/>
      <c r="E69" s="92"/>
      <c r="F69" s="148" t="s">
        <v>33</v>
      </c>
      <c r="G69" s="158"/>
      <c r="H69" s="93" t="str">
        <f>CONCATENATE(U69,"h")</f>
        <v>09h</v>
      </c>
      <c r="K69" s="69"/>
      <c r="U69" s="169" t="str">
        <f>VLOOKUP(O33-1,Y32:Z68,2)</f>
        <v>09</v>
      </c>
      <c r="V69" s="170"/>
      <c r="W69" s="44" t="s">
        <v>20</v>
      </c>
      <c r="X69" s="69"/>
      <c r="Y69" s="53"/>
      <c r="Z69" s="70"/>
      <c r="AA69" s="70"/>
    </row>
    <row r="70" spans="3:27" ht="14.25">
      <c r="C70" s="86"/>
      <c r="D70" s="86"/>
      <c r="E70" s="86"/>
      <c r="F70" s="95"/>
      <c r="G70" s="95"/>
      <c r="H70" s="86"/>
      <c r="K70" s="44"/>
      <c r="U70" s="78"/>
      <c r="V70" s="78"/>
      <c r="W70" s="44"/>
      <c r="X70" s="69"/>
      <c r="Y70" s="69"/>
      <c r="Z70" s="70"/>
      <c r="AA70" s="70"/>
    </row>
    <row r="71" spans="3:27" ht="15">
      <c r="C71" s="90" t="s">
        <v>122</v>
      </c>
      <c r="D71" s="88"/>
      <c r="E71" s="92"/>
      <c r="F71" s="148" t="s">
        <v>61</v>
      </c>
      <c r="G71" s="149"/>
      <c r="H71" s="93" t="str">
        <f>CONCATENATE(U71,"h")</f>
        <v>00h</v>
      </c>
      <c r="K71" s="44"/>
      <c r="U71" s="146" t="s">
        <v>168</v>
      </c>
      <c r="V71" s="147"/>
      <c r="W71" s="69" t="s">
        <v>20</v>
      </c>
      <c r="X71" s="69"/>
      <c r="Y71" s="69"/>
      <c r="Z71" s="70"/>
      <c r="AA71" s="69"/>
    </row>
    <row r="72" spans="3:27" ht="15" thickBot="1">
      <c r="C72" s="86"/>
      <c r="D72" s="86"/>
      <c r="E72" s="86"/>
      <c r="F72" s="96"/>
      <c r="G72" s="96"/>
      <c r="H72" s="86"/>
      <c r="K72" s="44"/>
      <c r="P72" s="69"/>
      <c r="Q72" s="69"/>
      <c r="R72" s="69"/>
      <c r="S72" s="69"/>
      <c r="T72" s="69"/>
      <c r="U72" s="74"/>
      <c r="V72" s="74"/>
      <c r="W72" s="44"/>
      <c r="X72" s="69"/>
      <c r="Y72" s="69"/>
      <c r="Z72" s="69"/>
      <c r="AA72" s="69"/>
    </row>
    <row r="73" spans="3:27" ht="15.75" thickBot="1">
      <c r="C73" s="90" t="s">
        <v>123</v>
      </c>
      <c r="D73" s="88"/>
      <c r="E73" s="97"/>
      <c r="F73" s="148" t="s">
        <v>35</v>
      </c>
      <c r="G73" s="158"/>
      <c r="H73" s="93" t="str">
        <f aca="true" t="shared" si="1" ref="H73:H81">CONCATENATE(U73,"h")</f>
        <v>64h</v>
      </c>
      <c r="K73" s="74"/>
      <c r="P73" s="69"/>
      <c r="Q73" s="69"/>
      <c r="R73" s="69"/>
      <c r="S73" s="69"/>
      <c r="T73" s="69"/>
      <c r="U73" s="159" t="str">
        <f>RIGHT(DEC2HEX(C25/8,4),2)</f>
        <v>64</v>
      </c>
      <c r="V73" s="160"/>
      <c r="W73" s="69" t="s">
        <v>20</v>
      </c>
      <c r="X73" s="69"/>
      <c r="Y73" s="69"/>
      <c r="Z73" s="69"/>
      <c r="AA73" s="69"/>
    </row>
    <row r="74" spans="3:27" ht="16.5" thickBot="1">
      <c r="C74" s="90" t="s">
        <v>124</v>
      </c>
      <c r="D74" s="88"/>
      <c r="E74" s="97"/>
      <c r="F74" s="148" t="s">
        <v>36</v>
      </c>
      <c r="G74" s="158"/>
      <c r="H74" s="93" t="str">
        <f t="shared" si="1"/>
        <v>80h</v>
      </c>
      <c r="I74" s="79" t="s">
        <v>188</v>
      </c>
      <c r="R74" s="7">
        <v>0</v>
      </c>
      <c r="S74" s="69">
        <v>0</v>
      </c>
      <c r="T74" s="69" t="s">
        <v>204</v>
      </c>
      <c r="U74" s="159" t="str">
        <f>RIGHT(DEC2HEX(G27-C25,4),2)</f>
        <v>80</v>
      </c>
      <c r="V74" s="160"/>
      <c r="W74" s="69" t="s">
        <v>20</v>
      </c>
      <c r="X74" s="69"/>
      <c r="Y74" s="69"/>
      <c r="Z74" s="69"/>
      <c r="AA74" s="69"/>
    </row>
    <row r="75" spans="3:27" ht="15.75" thickBot="1">
      <c r="C75" s="98" t="s">
        <v>125</v>
      </c>
      <c r="D75" s="99"/>
      <c r="E75" s="97"/>
      <c r="F75" s="148" t="s">
        <v>37</v>
      </c>
      <c r="G75" s="158"/>
      <c r="H75" s="93" t="str">
        <f t="shared" si="1"/>
        <v>E0h</v>
      </c>
      <c r="I75" s="74"/>
      <c r="R75" s="7">
        <v>1</v>
      </c>
      <c r="S75" s="69">
        <v>80</v>
      </c>
      <c r="T75" s="69"/>
      <c r="U75" s="159" t="str">
        <f>RIGHT(DEC2HEX(C26,4),2)</f>
        <v>E0</v>
      </c>
      <c r="V75" s="160"/>
      <c r="W75" s="69" t="s">
        <v>20</v>
      </c>
      <c r="X75" s="69"/>
      <c r="Y75" s="69"/>
      <c r="Z75" s="69"/>
      <c r="AA75" s="69"/>
    </row>
    <row r="76" spans="3:27" ht="15.75" thickBot="1">
      <c r="C76" s="98" t="s">
        <v>126</v>
      </c>
      <c r="D76" s="99"/>
      <c r="E76" s="97"/>
      <c r="F76" s="148" t="s">
        <v>62</v>
      </c>
      <c r="G76" s="158"/>
      <c r="H76" s="93" t="str">
        <f t="shared" si="1"/>
        <v>01h</v>
      </c>
      <c r="I76" s="75"/>
      <c r="R76" s="7">
        <f>VLOOKUP(G37,R74:S75,2)</f>
        <v>0</v>
      </c>
      <c r="S76" s="69"/>
      <c r="T76" s="69"/>
      <c r="U76" s="159" t="str">
        <f>LEFT(DEC2HEX(C26,4),2)</f>
        <v>01</v>
      </c>
      <c r="V76" s="160"/>
      <c r="W76" s="69" t="s">
        <v>20</v>
      </c>
      <c r="X76" s="69"/>
      <c r="Y76" s="69"/>
      <c r="Z76" s="69"/>
      <c r="AA76" s="69"/>
    </row>
    <row r="77" spans="3:27" ht="15.75" thickBot="1">
      <c r="C77" s="100" t="s">
        <v>127</v>
      </c>
      <c r="D77" s="99"/>
      <c r="E77" s="97"/>
      <c r="F77" s="148" t="s">
        <v>63</v>
      </c>
      <c r="G77" s="158"/>
      <c r="H77" s="93" t="str">
        <f t="shared" si="1"/>
        <v>2Dh</v>
      </c>
      <c r="I77" s="75"/>
      <c r="Q77" s="7">
        <f>HEX2BIN(R76)+HEX2BIN(R77)</f>
        <v>110000</v>
      </c>
      <c r="R77" s="171" t="str">
        <f>RIGHT(DEC2HEX(G28,4),2)</f>
        <v>30</v>
      </c>
      <c r="S77" s="172"/>
      <c r="T77" s="69"/>
      <c r="U77" s="159" t="str">
        <f>RIGHT(DEC2HEX(G31-C26,4),2)</f>
        <v>2D</v>
      </c>
      <c r="V77" s="160"/>
      <c r="W77" s="69" t="s">
        <v>20</v>
      </c>
      <c r="X77" s="69"/>
      <c r="Y77" s="69"/>
      <c r="Z77" s="69"/>
      <c r="AA77" s="69"/>
    </row>
    <row r="78" spans="3:27" ht="15.75" thickBot="1">
      <c r="C78" s="100" t="s">
        <v>128</v>
      </c>
      <c r="D78" s="99"/>
      <c r="E78" s="97"/>
      <c r="F78" s="151" t="s">
        <v>64</v>
      </c>
      <c r="G78" s="168"/>
      <c r="H78" s="93" t="str">
        <f t="shared" si="1"/>
        <v>30h</v>
      </c>
      <c r="R78" s="7">
        <v>0</v>
      </c>
      <c r="S78" s="69">
        <v>0</v>
      </c>
      <c r="T78" s="69" t="s">
        <v>203</v>
      </c>
      <c r="U78" s="159" t="str">
        <f>BIN2HEX(Q77)</f>
        <v>30</v>
      </c>
      <c r="V78" s="160"/>
      <c r="W78" s="69" t="s">
        <v>20</v>
      </c>
      <c r="X78" s="69">
        <v>20</v>
      </c>
      <c r="Y78" s="69" t="s">
        <v>190</v>
      </c>
      <c r="Z78" s="69"/>
      <c r="AA78" s="69"/>
    </row>
    <row r="79" spans="3:27" ht="15.75" thickBot="1">
      <c r="C79" s="101" t="s">
        <v>129</v>
      </c>
      <c r="D79" s="102"/>
      <c r="E79" s="97"/>
      <c r="F79" s="151" t="s">
        <v>65</v>
      </c>
      <c r="G79" s="168"/>
      <c r="H79" s="93" t="str">
        <f t="shared" si="1"/>
        <v>28h</v>
      </c>
      <c r="I79" s="75"/>
      <c r="R79" s="7">
        <v>1</v>
      </c>
      <c r="S79" s="69">
        <v>80</v>
      </c>
      <c r="T79" s="69"/>
      <c r="U79" s="171" t="str">
        <f>RIGHT(DEC2HEX(G25,4),2)</f>
        <v>28</v>
      </c>
      <c r="V79" s="172"/>
      <c r="W79" s="69" t="s">
        <v>20</v>
      </c>
      <c r="X79" s="69"/>
      <c r="Y79" s="69"/>
      <c r="Z79" s="69"/>
      <c r="AA79" s="69"/>
    </row>
    <row r="80" spans="3:27" ht="15.75" thickBot="1">
      <c r="C80" s="101" t="s">
        <v>130</v>
      </c>
      <c r="D80" s="102"/>
      <c r="E80" s="97"/>
      <c r="F80" s="151" t="s">
        <v>66</v>
      </c>
      <c r="G80" s="168"/>
      <c r="H80" s="93" t="str">
        <f t="shared" si="1"/>
        <v>03h</v>
      </c>
      <c r="I80" s="74"/>
      <c r="R80" s="7">
        <f>VLOOKUP(G40,R78:S79,2)</f>
        <v>0</v>
      </c>
      <c r="S80" s="69"/>
      <c r="T80" s="69"/>
      <c r="U80" s="159" t="str">
        <f>BIN2HEX(Q81,2)</f>
        <v>03</v>
      </c>
      <c r="V80" s="160"/>
      <c r="W80" s="69" t="s">
        <v>20</v>
      </c>
      <c r="X80" s="69">
        <v>24</v>
      </c>
      <c r="Y80" s="69" t="s">
        <v>191</v>
      </c>
      <c r="Z80" s="69"/>
      <c r="AA80" s="69"/>
    </row>
    <row r="81" spans="1:27" ht="15.75" thickBot="1">
      <c r="A81" s="69"/>
      <c r="B81" s="69"/>
      <c r="C81" s="101" t="s">
        <v>131</v>
      </c>
      <c r="D81" s="102"/>
      <c r="E81" s="97"/>
      <c r="F81" s="151" t="s">
        <v>67</v>
      </c>
      <c r="G81" s="168"/>
      <c r="H81" s="93" t="str">
        <f t="shared" si="1"/>
        <v>0Dh</v>
      </c>
      <c r="I81" s="80" t="s">
        <v>169</v>
      </c>
      <c r="Q81" s="7">
        <f>HEX2BIN(R80)+HEX2BIN(R81)</f>
        <v>11</v>
      </c>
      <c r="R81" s="171" t="str">
        <f>RIGHT(DEC2HEX(G32,4),2)</f>
        <v>03</v>
      </c>
      <c r="S81" s="172"/>
      <c r="T81" s="69"/>
      <c r="U81" s="173" t="str">
        <f>RIGHT(DEC2HEX(G29,4),2)</f>
        <v>0D</v>
      </c>
      <c r="V81" s="174"/>
      <c r="W81" s="69" t="s">
        <v>20</v>
      </c>
      <c r="X81" s="69"/>
      <c r="Y81" s="69"/>
      <c r="Z81" s="69"/>
      <c r="AA81" s="69"/>
    </row>
    <row r="82" spans="1:27" ht="15.75" thickBot="1">
      <c r="A82" s="69"/>
      <c r="B82" s="69"/>
      <c r="C82" s="101" t="s">
        <v>106</v>
      </c>
      <c r="D82" s="102"/>
      <c r="E82" s="97"/>
      <c r="F82" s="151" t="s">
        <v>192</v>
      </c>
      <c r="G82" s="168"/>
      <c r="H82" s="93" t="str">
        <f>CONCATENATE(U82,V82,"h")</f>
        <v>00h</v>
      </c>
      <c r="I82" s="80"/>
      <c r="R82" s="7">
        <v>0</v>
      </c>
      <c r="S82" s="69">
        <v>0</v>
      </c>
      <c r="T82" s="69" t="s">
        <v>202</v>
      </c>
      <c r="U82" s="81">
        <f>R84</f>
        <v>0</v>
      </c>
      <c r="V82" s="82">
        <v>0</v>
      </c>
      <c r="W82" s="69"/>
      <c r="X82" s="69">
        <v>28</v>
      </c>
      <c r="Y82" s="69" t="s">
        <v>193</v>
      </c>
      <c r="Z82" s="69"/>
      <c r="AA82" s="69"/>
    </row>
    <row r="83" spans="1:27" ht="15.75" thickBot="1">
      <c r="A83" s="69"/>
      <c r="B83" s="69"/>
      <c r="C83" s="101" t="s">
        <v>132</v>
      </c>
      <c r="D83" s="103"/>
      <c r="E83" s="104"/>
      <c r="F83" s="151" t="s">
        <v>74</v>
      </c>
      <c r="G83" s="168"/>
      <c r="H83" s="93" t="str">
        <f>CONCATENATE(U83,V83,"h")</f>
        <v>01h</v>
      </c>
      <c r="K83" s="74"/>
      <c r="R83" s="7">
        <v>1</v>
      </c>
      <c r="S83" s="69">
        <v>8</v>
      </c>
      <c r="T83" s="69"/>
      <c r="U83" s="83">
        <f>C36</f>
        <v>0</v>
      </c>
      <c r="V83" s="84">
        <f>C29</f>
        <v>1</v>
      </c>
      <c r="W83" s="69" t="s">
        <v>20</v>
      </c>
      <c r="X83" s="69"/>
      <c r="Y83" s="69"/>
      <c r="Z83" s="69"/>
      <c r="AA83" s="69"/>
    </row>
    <row r="84" spans="1:27" ht="15.75" thickBot="1">
      <c r="A84" s="69"/>
      <c r="B84" s="69"/>
      <c r="C84" s="101" t="s">
        <v>113</v>
      </c>
      <c r="D84" s="102"/>
      <c r="E84" s="92"/>
      <c r="F84" s="150" t="s">
        <v>42</v>
      </c>
      <c r="G84" s="151"/>
      <c r="H84" s="93" t="str">
        <f>CONCATENATE(U84,"h")</f>
        <v>1Fh</v>
      </c>
      <c r="K84" s="74"/>
      <c r="R84" s="7">
        <f>VLOOKUP(G34,R82:S83,2)</f>
        <v>0</v>
      </c>
      <c r="S84" s="69"/>
      <c r="T84" s="69"/>
      <c r="U84" s="152" t="str">
        <f>RIGHT(DEC2HEX(C25-1,4),2)</f>
        <v>1F</v>
      </c>
      <c r="V84" s="153"/>
      <c r="W84" s="69" t="s">
        <v>20</v>
      </c>
      <c r="X84" s="69"/>
      <c r="Y84" s="69"/>
      <c r="Z84" s="69"/>
      <c r="AA84" s="69"/>
    </row>
    <row r="85" spans="1:27" ht="15.75" thickBot="1">
      <c r="A85" s="69"/>
      <c r="B85" s="69"/>
      <c r="C85" s="101" t="s">
        <v>114</v>
      </c>
      <c r="D85" s="102"/>
      <c r="E85" s="92"/>
      <c r="F85" s="150" t="s">
        <v>77</v>
      </c>
      <c r="G85" s="151"/>
      <c r="H85" s="93" t="str">
        <f>CONCATENATE(U85,"h")</f>
        <v>03h</v>
      </c>
      <c r="K85" s="74"/>
      <c r="P85" s="69"/>
      <c r="Q85" s="69"/>
      <c r="R85" s="69"/>
      <c r="S85" s="69"/>
      <c r="T85" s="69"/>
      <c r="U85" s="154" t="str">
        <f>LEFT(DEC2HEX(C25,4),2)</f>
        <v>03</v>
      </c>
      <c r="V85" s="155"/>
      <c r="W85" s="69" t="s">
        <v>20</v>
      </c>
      <c r="X85" s="69"/>
      <c r="Y85" s="69"/>
      <c r="Z85" s="69"/>
      <c r="AA85" s="69"/>
    </row>
    <row r="86" spans="1:23" ht="15.75" thickBot="1">
      <c r="A86" s="69"/>
      <c r="B86" s="69"/>
      <c r="C86" s="101" t="s">
        <v>112</v>
      </c>
      <c r="D86" s="99"/>
      <c r="E86" s="92"/>
      <c r="F86" s="150" t="s">
        <v>44</v>
      </c>
      <c r="G86" s="151"/>
      <c r="H86" s="93" t="str">
        <f>CONCATENATE(U86,"h")</f>
        <v>DFh</v>
      </c>
      <c r="K86" s="69"/>
      <c r="U86" s="154" t="str">
        <f>RIGHT(DEC2HEX(C26-1,4),2)</f>
        <v>DF</v>
      </c>
      <c r="V86" s="155"/>
      <c r="W86" s="69" t="s">
        <v>20</v>
      </c>
    </row>
    <row r="87" spans="1:23" ht="15.75" thickBot="1">
      <c r="A87" s="69"/>
      <c r="B87" s="69"/>
      <c r="C87" s="101" t="s">
        <v>115</v>
      </c>
      <c r="D87" s="99"/>
      <c r="E87" s="92"/>
      <c r="F87" s="150" t="s">
        <v>43</v>
      </c>
      <c r="G87" s="151"/>
      <c r="H87" s="93" t="str">
        <f>CONCATENATE(U87,"h")</f>
        <v>01h</v>
      </c>
      <c r="K87" s="69"/>
      <c r="U87" s="154" t="str">
        <f>LEFT(DEC2HEX(C26,4),2)</f>
        <v>01</v>
      </c>
      <c r="V87" s="155"/>
      <c r="W87" s="44" t="s">
        <v>20</v>
      </c>
    </row>
    <row r="88" spans="1:11" ht="14.25">
      <c r="A88" s="69"/>
      <c r="B88" s="69"/>
      <c r="C88" s="161"/>
      <c r="D88" s="161"/>
      <c r="E88" s="105"/>
      <c r="F88" s="106"/>
      <c r="G88" s="106"/>
      <c r="H88" s="86"/>
      <c r="J88" s="69"/>
      <c r="K88" s="69"/>
    </row>
    <row r="89" spans="1:11" ht="15">
      <c r="A89" s="69"/>
      <c r="B89" s="69"/>
      <c r="C89" s="161"/>
      <c r="D89" s="161"/>
      <c r="E89" s="105"/>
      <c r="F89" s="107" t="s">
        <v>133</v>
      </c>
      <c r="G89" s="86"/>
      <c r="H89" s="86"/>
      <c r="J89" s="69"/>
      <c r="K89" s="69"/>
    </row>
    <row r="90" spans="1:2" ht="14.25">
      <c r="A90" s="69"/>
      <c r="B90" s="69"/>
    </row>
    <row r="91" spans="1:2" ht="14.25">
      <c r="A91" s="69"/>
      <c r="B91" s="69"/>
    </row>
    <row r="92" spans="1:2" ht="14.25">
      <c r="A92" s="69"/>
      <c r="B92" s="69"/>
    </row>
    <row r="93" spans="1:2" ht="14.25">
      <c r="A93" s="69"/>
      <c r="B93" s="69"/>
    </row>
    <row r="94" spans="1:2" ht="14.25">
      <c r="A94" s="69"/>
      <c r="B94" s="69"/>
    </row>
    <row r="95" spans="1:2" ht="14.25">
      <c r="A95" s="69"/>
      <c r="B95" s="69"/>
    </row>
    <row r="96" spans="1:11" ht="14.25">
      <c r="A96" s="69"/>
      <c r="C96" s="162"/>
      <c r="D96" s="162"/>
      <c r="E96" s="44"/>
      <c r="J96" s="69"/>
      <c r="K96" s="69"/>
    </row>
    <row r="97" spans="1:4" ht="14.25">
      <c r="A97" s="69"/>
      <c r="C97" s="162"/>
      <c r="D97" s="162"/>
    </row>
    <row r="100" spans="3:4" ht="14.25">
      <c r="C100" s="162"/>
      <c r="D100" s="167"/>
    </row>
    <row r="101" spans="3:4" ht="14.25">
      <c r="C101" s="162"/>
      <c r="D101" s="167"/>
    </row>
    <row r="102" spans="3:4" ht="14.25">
      <c r="C102" s="162"/>
      <c r="D102" s="162"/>
    </row>
    <row r="103" spans="3:4" ht="14.25">
      <c r="C103" s="162"/>
      <c r="D103" s="162"/>
    </row>
    <row r="104" spans="3:4" ht="14.25">
      <c r="C104" s="162"/>
      <c r="D104" s="162"/>
    </row>
    <row r="105" spans="3:4" ht="14.25">
      <c r="C105" s="162"/>
      <c r="D105" s="162"/>
    </row>
    <row r="106" spans="3:4" ht="14.25">
      <c r="C106" s="162"/>
      <c r="D106" s="162"/>
    </row>
    <row r="107" spans="3:4" ht="14.25">
      <c r="C107" s="162"/>
      <c r="D107" s="162"/>
    </row>
  </sheetData>
  <sheetProtection password="DBC7" sheet="1" selectLockedCells="1"/>
  <mergeCells count="97">
    <mergeCell ref="U76:V76"/>
    <mergeCell ref="U77:V77"/>
    <mergeCell ref="R77:S77"/>
    <mergeCell ref="U79:V79"/>
    <mergeCell ref="R81:S81"/>
    <mergeCell ref="U81:V81"/>
    <mergeCell ref="U78:V78"/>
    <mergeCell ref="U80:V80"/>
    <mergeCell ref="U68:V68"/>
    <mergeCell ref="U69:V69"/>
    <mergeCell ref="U71:V71"/>
    <mergeCell ref="U73:V73"/>
    <mergeCell ref="U74:V74"/>
    <mergeCell ref="U75:V75"/>
    <mergeCell ref="F77:G77"/>
    <mergeCell ref="F78:G78"/>
    <mergeCell ref="F79:G79"/>
    <mergeCell ref="F80:G80"/>
    <mergeCell ref="F81:G81"/>
    <mergeCell ref="F83:G83"/>
    <mergeCell ref="F82:G82"/>
    <mergeCell ref="C106:C107"/>
    <mergeCell ref="D106:D107"/>
    <mergeCell ref="K24:L24"/>
    <mergeCell ref="F46:G46"/>
    <mergeCell ref="C100:C101"/>
    <mergeCell ref="D100:D101"/>
    <mergeCell ref="C102:C103"/>
    <mergeCell ref="D102:D103"/>
    <mergeCell ref="C104:C105"/>
    <mergeCell ref="D104:D105"/>
    <mergeCell ref="C88:C89"/>
    <mergeCell ref="D88:D89"/>
    <mergeCell ref="C96:C97"/>
    <mergeCell ref="D96:D97"/>
    <mergeCell ref="F69:G69"/>
    <mergeCell ref="U46:V46"/>
    <mergeCell ref="U47:V47"/>
    <mergeCell ref="U48:V48"/>
    <mergeCell ref="U49:V49"/>
    <mergeCell ref="U50:V50"/>
    <mergeCell ref="F67:G67"/>
    <mergeCell ref="F86:G86"/>
    <mergeCell ref="U86:V86"/>
    <mergeCell ref="F63:G63"/>
    <mergeCell ref="F87:G87"/>
    <mergeCell ref="U87:V87"/>
    <mergeCell ref="U67:V67"/>
    <mergeCell ref="U63:V63"/>
    <mergeCell ref="F68:G68"/>
    <mergeCell ref="F71:G71"/>
    <mergeCell ref="F65:G65"/>
    <mergeCell ref="F84:G84"/>
    <mergeCell ref="U84:V84"/>
    <mergeCell ref="F85:G85"/>
    <mergeCell ref="U85:V85"/>
    <mergeCell ref="U65:V65"/>
    <mergeCell ref="F73:G73"/>
    <mergeCell ref="F74:G74"/>
    <mergeCell ref="F75:G75"/>
    <mergeCell ref="F76:G76"/>
    <mergeCell ref="F61:G61"/>
    <mergeCell ref="F62:G62"/>
    <mergeCell ref="U61:V61"/>
    <mergeCell ref="U62:V62"/>
    <mergeCell ref="F59:G59"/>
    <mergeCell ref="F60:G60"/>
    <mergeCell ref="U59:V59"/>
    <mergeCell ref="U60:V60"/>
    <mergeCell ref="F57:G57"/>
    <mergeCell ref="F58:G58"/>
    <mergeCell ref="U57:V57"/>
    <mergeCell ref="U58:V58"/>
    <mergeCell ref="F55:G55"/>
    <mergeCell ref="F56:G56"/>
    <mergeCell ref="U55:V55"/>
    <mergeCell ref="U56:V56"/>
    <mergeCell ref="F53:G53"/>
    <mergeCell ref="F54:G54"/>
    <mergeCell ref="U53:V53"/>
    <mergeCell ref="U54:V54"/>
    <mergeCell ref="F51:G51"/>
    <mergeCell ref="F52:G52"/>
    <mergeCell ref="U51:V51"/>
    <mergeCell ref="U52:V52"/>
    <mergeCell ref="F49:G49"/>
    <mergeCell ref="F50:G50"/>
    <mergeCell ref="K34:M34"/>
    <mergeCell ref="K35:L35"/>
    <mergeCell ref="F47:G47"/>
    <mergeCell ref="F48:G48"/>
    <mergeCell ref="K28:M28"/>
    <mergeCell ref="K29:L29"/>
    <mergeCell ref="K30:M30"/>
    <mergeCell ref="K31:L31"/>
    <mergeCell ref="K32:M32"/>
    <mergeCell ref="K33:L33"/>
  </mergeCells>
  <printOptions/>
  <pageMargins left="0.75" right="0.75" top="1" bottom="1" header="0.512" footer="0.512"/>
  <pageSetup horizontalDpi="300" verticalDpi="300" orientation="portrait" paperSize="9" r:id="rId2"/>
  <ignoredErrors>
    <ignoredError sqref="H8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8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875" style="110" customWidth="1"/>
    <col min="2" max="11" width="9.00390625" style="110" customWidth="1"/>
    <col min="12" max="12" width="18.125" style="110" customWidth="1"/>
    <col min="13" max="16384" width="9.00390625" style="110" customWidth="1"/>
  </cols>
  <sheetData>
    <row r="1" ht="16.5">
      <c r="B1" s="131" t="s">
        <v>230</v>
      </c>
    </row>
    <row r="2" ht="16.5">
      <c r="B2" s="131" t="s">
        <v>229</v>
      </c>
    </row>
    <row r="3" ht="16.5">
      <c r="B3" s="131" t="s">
        <v>228</v>
      </c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5" thickBot="1"/>
    <row r="16" spans="12:14" ht="15.75" thickBot="1">
      <c r="L16" s="124" t="s">
        <v>225</v>
      </c>
      <c r="M16" s="115">
        <v>9</v>
      </c>
      <c r="N16" s="130" t="s">
        <v>227</v>
      </c>
    </row>
    <row r="17" spans="12:14" ht="15" thickBot="1">
      <c r="L17" s="120" t="s">
        <v>219</v>
      </c>
      <c r="M17" s="115">
        <v>2</v>
      </c>
      <c r="N17" s="127" t="s">
        <v>223</v>
      </c>
    </row>
    <row r="18" spans="12:14" ht="15" thickBot="1">
      <c r="L18" s="118" t="s">
        <v>218</v>
      </c>
      <c r="M18" s="115">
        <v>2</v>
      </c>
      <c r="N18" s="126" t="s">
        <v>223</v>
      </c>
    </row>
    <row r="19" spans="12:14" ht="15" thickBot="1">
      <c r="L19" s="118" t="s">
        <v>217</v>
      </c>
      <c r="M19" s="115">
        <v>525</v>
      </c>
      <c r="N19" s="126" t="s">
        <v>223</v>
      </c>
    </row>
    <row r="20" spans="12:14" ht="15" thickBot="1">
      <c r="L20" s="122" t="s">
        <v>216</v>
      </c>
      <c r="M20" s="115">
        <v>41</v>
      </c>
      <c r="N20" s="128" t="s">
        <v>223</v>
      </c>
    </row>
    <row r="21" spans="12:14" ht="15" thickBot="1">
      <c r="L21" s="120" t="s">
        <v>214</v>
      </c>
      <c r="M21" s="115">
        <v>2</v>
      </c>
      <c r="N21" s="127" t="s">
        <v>226</v>
      </c>
    </row>
    <row r="22" spans="12:14" ht="15" thickBot="1">
      <c r="L22" s="118" t="s">
        <v>213</v>
      </c>
      <c r="M22" s="115">
        <v>2</v>
      </c>
      <c r="N22" s="126" t="s">
        <v>226</v>
      </c>
    </row>
    <row r="23" spans="12:14" ht="15" thickBot="1">
      <c r="L23" s="118" t="s">
        <v>212</v>
      </c>
      <c r="M23" s="115">
        <v>286</v>
      </c>
      <c r="N23" s="126" t="s">
        <v>226</v>
      </c>
    </row>
    <row r="24" spans="12:14" ht="15" thickBot="1">
      <c r="L24" s="116" t="s">
        <v>211</v>
      </c>
      <c r="M24" s="115">
        <v>10</v>
      </c>
      <c r="N24" s="126" t="s">
        <v>226</v>
      </c>
    </row>
    <row r="25" spans="12:14" ht="15" thickBot="1">
      <c r="L25" s="113" t="s">
        <v>209</v>
      </c>
      <c r="M25" s="112">
        <f>1/(M19*M23*1/(M16*1000000))</f>
        <v>59.94005994005993</v>
      </c>
      <c r="N25" s="111" t="s">
        <v>208</v>
      </c>
    </row>
    <row r="26" ht="14.25"/>
    <row r="27" ht="14.25"/>
    <row r="28" ht="14.25"/>
    <row r="29" ht="14.25"/>
    <row r="30" ht="14.25"/>
    <row r="31" ht="14.25"/>
    <row r="32" ht="14.25"/>
    <row r="33" ht="14.25"/>
    <row r="37" ht="14.25"/>
    <row r="38" ht="14.25"/>
    <row r="39" ht="14.25"/>
    <row r="40" ht="14.25"/>
    <row r="41" ht="14.25"/>
    <row r="42" ht="14.25"/>
    <row r="43" ht="14.25"/>
    <row r="44" ht="15" thickBot="1"/>
    <row r="45" spans="12:14" ht="15.75" thickBot="1">
      <c r="L45" s="124" t="s">
        <v>225</v>
      </c>
      <c r="M45" s="115">
        <v>30</v>
      </c>
      <c r="N45" s="129" t="s">
        <v>224</v>
      </c>
    </row>
    <row r="46" spans="12:14" ht="15" thickBot="1">
      <c r="L46" s="120" t="s">
        <v>219</v>
      </c>
      <c r="M46" s="115">
        <v>40</v>
      </c>
      <c r="N46" s="119" t="s">
        <v>223</v>
      </c>
    </row>
    <row r="47" spans="12:14" ht="15" thickBot="1">
      <c r="L47" s="118" t="s">
        <v>218</v>
      </c>
      <c r="M47" s="115">
        <v>88</v>
      </c>
      <c r="N47" s="126" t="s">
        <v>223</v>
      </c>
    </row>
    <row r="48" spans="12:14" ht="15" thickBot="1">
      <c r="L48" s="118" t="s">
        <v>217</v>
      </c>
      <c r="M48" s="115">
        <v>928</v>
      </c>
      <c r="N48" s="126" t="s">
        <v>223</v>
      </c>
    </row>
    <row r="49" spans="12:14" ht="15" thickBot="1">
      <c r="L49" s="122" t="s">
        <v>216</v>
      </c>
      <c r="M49" s="115">
        <v>48</v>
      </c>
      <c r="N49" s="128" t="s">
        <v>223</v>
      </c>
    </row>
    <row r="50" spans="12:14" ht="15" thickBot="1">
      <c r="L50" s="120" t="s">
        <v>214</v>
      </c>
      <c r="M50" s="115">
        <v>13</v>
      </c>
      <c r="N50" s="127" t="s">
        <v>222</v>
      </c>
    </row>
    <row r="51" spans="12:14" ht="15" thickBot="1">
      <c r="L51" s="118" t="s">
        <v>213</v>
      </c>
      <c r="M51" s="115">
        <v>32</v>
      </c>
      <c r="N51" s="126" t="s">
        <v>222</v>
      </c>
    </row>
    <row r="52" spans="12:14" ht="15" thickBot="1">
      <c r="L52" s="118" t="s">
        <v>212</v>
      </c>
      <c r="M52" s="115">
        <v>525</v>
      </c>
      <c r="N52" s="126" t="s">
        <v>222</v>
      </c>
    </row>
    <row r="53" spans="12:14" ht="15" thickBot="1">
      <c r="L53" s="116" t="s">
        <v>211</v>
      </c>
      <c r="M53" s="115">
        <v>3</v>
      </c>
      <c r="N53" s="126" t="s">
        <v>222</v>
      </c>
    </row>
    <row r="54" spans="12:14" ht="15" thickBot="1">
      <c r="L54" s="113" t="s">
        <v>209</v>
      </c>
      <c r="M54" s="112">
        <f>1/(M48*M52*1/(M45*1000000))</f>
        <v>61.576354679802954</v>
      </c>
      <c r="N54" s="111" t="s">
        <v>208</v>
      </c>
    </row>
    <row r="55" ht="14.25"/>
    <row r="56" ht="14.25"/>
    <row r="57" ht="14.25"/>
    <row r="58" ht="14.25"/>
    <row r="59" ht="14.25"/>
    <row r="60" ht="14.25"/>
    <row r="63" ht="18">
      <c r="K63" s="125"/>
    </row>
    <row r="64" ht="18">
      <c r="K64" s="125"/>
    </row>
    <row r="65" ht="14.25"/>
    <row r="66" ht="18">
      <c r="G66" s="125"/>
    </row>
    <row r="67" ht="18">
      <c r="G67" s="125"/>
    </row>
    <row r="68" ht="14.25"/>
    <row r="69" ht="14.25"/>
    <row r="70" ht="14.25"/>
    <row r="71" ht="14.25"/>
    <row r="72" ht="15" thickBot="1"/>
    <row r="73" spans="12:14" ht="15" thickBot="1">
      <c r="L73" s="124" t="s">
        <v>221</v>
      </c>
      <c r="M73" s="115">
        <v>9</v>
      </c>
      <c r="N73" s="123" t="s">
        <v>220</v>
      </c>
    </row>
    <row r="74" spans="12:14" ht="15" thickBot="1">
      <c r="L74" s="120" t="s">
        <v>219</v>
      </c>
      <c r="M74" s="115">
        <v>22</v>
      </c>
      <c r="N74" s="119" t="s">
        <v>215</v>
      </c>
    </row>
    <row r="75" spans="12:14" ht="15" thickBot="1">
      <c r="L75" s="118" t="s">
        <v>218</v>
      </c>
      <c r="M75" s="115">
        <v>23</v>
      </c>
      <c r="N75" s="117" t="s">
        <v>215</v>
      </c>
    </row>
    <row r="76" spans="12:14" ht="15" thickBot="1">
      <c r="L76" s="118" t="s">
        <v>217</v>
      </c>
      <c r="M76" s="115">
        <v>525</v>
      </c>
      <c r="N76" s="117" t="s">
        <v>215</v>
      </c>
    </row>
    <row r="77" spans="12:14" ht="15" thickBot="1">
      <c r="L77" s="122" t="s">
        <v>216</v>
      </c>
      <c r="M77" s="115">
        <v>0</v>
      </c>
      <c r="N77" s="121" t="s">
        <v>215</v>
      </c>
    </row>
    <row r="78" spans="12:14" ht="15" thickBot="1">
      <c r="L78" s="120" t="s">
        <v>214</v>
      </c>
      <c r="M78" s="115">
        <v>8</v>
      </c>
      <c r="N78" s="119" t="s">
        <v>210</v>
      </c>
    </row>
    <row r="79" spans="12:14" ht="15" thickBot="1">
      <c r="L79" s="118" t="s">
        <v>213</v>
      </c>
      <c r="M79" s="115">
        <v>8</v>
      </c>
      <c r="N79" s="117" t="s">
        <v>210</v>
      </c>
    </row>
    <row r="80" spans="12:14" ht="15" thickBot="1">
      <c r="L80" s="118" t="s">
        <v>212</v>
      </c>
      <c r="M80" s="115">
        <v>288</v>
      </c>
      <c r="N80" s="117" t="s">
        <v>210</v>
      </c>
    </row>
    <row r="81" spans="12:14" ht="15" thickBot="1">
      <c r="L81" s="116" t="s">
        <v>211</v>
      </c>
      <c r="M81" s="115">
        <v>0</v>
      </c>
      <c r="N81" s="114" t="s">
        <v>210</v>
      </c>
    </row>
    <row r="82" spans="12:14" ht="15" thickBot="1">
      <c r="L82" s="113" t="s">
        <v>209</v>
      </c>
      <c r="M82" s="112">
        <f>1/(M76*M80*1/(M73*1000000))</f>
        <v>59.523809523809526</v>
      </c>
      <c r="N82" s="111" t="s">
        <v>208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07"/>
  <sheetViews>
    <sheetView zoomScale="80" zoomScaleNormal="80" zoomScalePageLayoutView="0" workbookViewId="0" topLeftCell="A1">
      <selection activeCell="F2" sqref="F2"/>
    </sheetView>
  </sheetViews>
  <sheetFormatPr defaultColWidth="9.00390625" defaultRowHeight="13.5"/>
  <cols>
    <col min="1" max="1" width="3.25390625" style="7" customWidth="1"/>
    <col min="2" max="2" width="22.75390625" style="7" customWidth="1"/>
    <col min="3" max="3" width="12.125" style="7" customWidth="1"/>
    <col min="4" max="4" width="6.375" style="7" customWidth="1"/>
    <col min="5" max="5" width="16.375" style="7" customWidth="1"/>
    <col min="6" max="6" width="20.375" style="7" customWidth="1"/>
    <col min="7" max="7" width="6.125" style="7" customWidth="1"/>
    <col min="8" max="8" width="9.875" style="7" customWidth="1"/>
    <col min="9" max="9" width="7.625" style="7" customWidth="1"/>
    <col min="10" max="10" width="3.25390625" style="7" customWidth="1"/>
    <col min="11" max="11" width="9.75390625" style="7" customWidth="1"/>
    <col min="12" max="12" width="20.25390625" style="7" customWidth="1"/>
    <col min="13" max="13" width="5.00390625" style="7" customWidth="1"/>
    <col min="14" max="14" width="9.75390625" style="7" customWidth="1"/>
    <col min="15" max="16" width="5.375" style="7" customWidth="1"/>
    <col min="17" max="17" width="11.125" style="7" hidden="1" customWidth="1"/>
    <col min="18" max="19" width="5.375" style="7" hidden="1" customWidth="1"/>
    <col min="20" max="20" width="7.375" style="7" hidden="1" customWidth="1"/>
    <col min="21" max="21" width="9.125" style="7" hidden="1" customWidth="1"/>
    <col min="22" max="22" width="8.625" style="7" hidden="1" customWidth="1"/>
    <col min="23" max="26" width="5.375" style="7" hidden="1" customWidth="1"/>
    <col min="27" max="27" width="7.00390625" style="7" hidden="1" customWidth="1"/>
    <col min="28" max="28" width="2.875" style="7" hidden="1" customWidth="1"/>
    <col min="29" max="29" width="16.75390625" style="7" hidden="1" customWidth="1"/>
    <col min="30" max="30" width="3.50390625" style="7" hidden="1" customWidth="1"/>
    <col min="31" max="31" width="9.00390625" style="7" hidden="1" customWidth="1"/>
    <col min="32" max="32" width="4.25390625" style="7" hidden="1" customWidth="1"/>
    <col min="33" max="34" width="9.00390625" style="7" hidden="1" customWidth="1"/>
    <col min="35" max="16384" width="9.00390625" style="7" customWidth="1"/>
  </cols>
  <sheetData>
    <row r="2" spans="2:6" ht="21">
      <c r="B2" s="28" t="s">
        <v>231</v>
      </c>
      <c r="F2" s="109" t="s">
        <v>207</v>
      </c>
    </row>
    <row r="3" ht="21" thickBot="1">
      <c r="B3" s="28"/>
    </row>
    <row r="4" ht="21.75" thickBot="1">
      <c r="B4" s="29" t="s">
        <v>232</v>
      </c>
    </row>
    <row r="5" ht="19.5" customHeight="1">
      <c r="B5" s="132" t="s">
        <v>233</v>
      </c>
    </row>
    <row r="6" ht="19.5" customHeight="1">
      <c r="B6" s="133" t="s">
        <v>234</v>
      </c>
    </row>
    <row r="7" ht="20.25">
      <c r="B7" s="32"/>
    </row>
    <row r="8" ht="19.5">
      <c r="B8" s="23" t="s">
        <v>238</v>
      </c>
    </row>
    <row r="9" ht="19.5">
      <c r="B9" s="23" t="s">
        <v>239</v>
      </c>
    </row>
    <row r="10" ht="18">
      <c r="B10" s="23" t="s">
        <v>240</v>
      </c>
    </row>
    <row r="11" ht="19.5">
      <c r="B11" s="23" t="s">
        <v>235</v>
      </c>
    </row>
    <row r="12" ht="19.5">
      <c r="B12" s="23" t="s">
        <v>241</v>
      </c>
    </row>
    <row r="13" spans="2:6" ht="19.5">
      <c r="B13" s="23" t="s">
        <v>236</v>
      </c>
      <c r="F13" s="23"/>
    </row>
    <row r="14" ht="19.5">
      <c r="B14" s="23" t="s">
        <v>237</v>
      </c>
    </row>
    <row r="15" ht="19.5">
      <c r="B15" s="23" t="s">
        <v>242</v>
      </c>
    </row>
    <row r="16" ht="18">
      <c r="B16" s="23" t="s">
        <v>250</v>
      </c>
    </row>
    <row r="17" ht="18">
      <c r="B17" s="23" t="s">
        <v>251</v>
      </c>
    </row>
    <row r="18" ht="19.5">
      <c r="B18" s="23" t="s">
        <v>243</v>
      </c>
    </row>
    <row r="19" ht="19.5">
      <c r="B19" s="23" t="s">
        <v>244</v>
      </c>
    </row>
    <row r="20" ht="19.5">
      <c r="B20" s="23" t="s">
        <v>245</v>
      </c>
    </row>
    <row r="21" ht="19.5">
      <c r="B21" s="23" t="s">
        <v>246</v>
      </c>
    </row>
    <row r="23" spans="2:27" ht="15" thickBot="1">
      <c r="B23" s="135" t="s">
        <v>254</v>
      </c>
      <c r="F23" s="135" t="s">
        <v>255</v>
      </c>
      <c r="K23" s="135" t="s">
        <v>256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2:28" ht="15.75" thickBot="1">
      <c r="B24" s="36"/>
      <c r="C24" s="37" t="s">
        <v>1</v>
      </c>
      <c r="D24" s="36"/>
      <c r="F24" s="38" t="s">
        <v>96</v>
      </c>
      <c r="G24" s="1">
        <v>30</v>
      </c>
      <c r="H24" s="39" t="s">
        <v>97</v>
      </c>
      <c r="I24" s="40"/>
      <c r="J24" s="35"/>
      <c r="K24" s="164" t="s">
        <v>2</v>
      </c>
      <c r="L24" s="165"/>
      <c r="M24" s="3">
        <v>4</v>
      </c>
      <c r="N24" s="41" t="s">
        <v>4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2:27" ht="15" thickBot="1">
      <c r="B25" s="38" t="s">
        <v>138</v>
      </c>
      <c r="C25" s="1">
        <v>800</v>
      </c>
      <c r="D25" s="43" t="s">
        <v>3</v>
      </c>
      <c r="F25" s="38" t="s">
        <v>6</v>
      </c>
      <c r="G25" s="5">
        <v>40</v>
      </c>
      <c r="H25" s="36" t="s">
        <v>46</v>
      </c>
      <c r="I25" s="35"/>
      <c r="J25" s="35"/>
      <c r="K25" s="35"/>
      <c r="L25" s="42"/>
      <c r="M25" s="42"/>
      <c r="N25" s="42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8" ht="15" thickBot="1">
      <c r="B26" s="38" t="s">
        <v>0</v>
      </c>
      <c r="C26" s="2">
        <v>480</v>
      </c>
      <c r="D26" s="43" t="s">
        <v>3</v>
      </c>
      <c r="F26" s="38" t="s">
        <v>5</v>
      </c>
      <c r="G26" s="5">
        <v>88</v>
      </c>
      <c r="H26" s="36" t="s">
        <v>46</v>
      </c>
    </row>
    <row r="27" spans="2:11" ht="15" thickBot="1">
      <c r="B27" s="44"/>
      <c r="C27" s="44"/>
      <c r="D27" s="44"/>
      <c r="F27" s="38" t="s">
        <v>12</v>
      </c>
      <c r="G27" s="5">
        <v>928</v>
      </c>
      <c r="H27" s="36" t="s">
        <v>46</v>
      </c>
      <c r="K27" s="135" t="s">
        <v>257</v>
      </c>
    </row>
    <row r="28" spans="2:30" ht="15" thickBot="1">
      <c r="B28" s="135" t="s">
        <v>252</v>
      </c>
      <c r="F28" s="45" t="s">
        <v>24</v>
      </c>
      <c r="G28" s="5">
        <v>48</v>
      </c>
      <c r="H28" s="36" t="s">
        <v>46</v>
      </c>
      <c r="K28" s="136" t="s">
        <v>187</v>
      </c>
      <c r="L28" s="136"/>
      <c r="M28" s="136"/>
      <c r="N28" s="46" t="s">
        <v>14</v>
      </c>
      <c r="O28" s="47" t="s">
        <v>13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35"/>
      <c r="AD28" s="49"/>
    </row>
    <row r="29" spans="2:33" ht="15" thickBot="1">
      <c r="B29" s="38" t="s">
        <v>68</v>
      </c>
      <c r="C29" s="1">
        <v>1</v>
      </c>
      <c r="D29" s="43"/>
      <c r="F29" s="38" t="s">
        <v>7</v>
      </c>
      <c r="G29" s="5">
        <v>13</v>
      </c>
      <c r="H29" s="36" t="s">
        <v>93</v>
      </c>
      <c r="K29" s="137">
        <f>N29/O29</f>
        <v>1</v>
      </c>
      <c r="L29" s="137"/>
      <c r="M29" s="108" t="s">
        <v>4</v>
      </c>
      <c r="N29" s="51">
        <f>M24</f>
        <v>4</v>
      </c>
      <c r="O29" s="4">
        <v>4</v>
      </c>
      <c r="P29" s="52" t="s">
        <v>84</v>
      </c>
      <c r="Q29" s="52"/>
      <c r="R29" s="52"/>
      <c r="S29" s="52"/>
      <c r="U29" s="53"/>
      <c r="V29" s="53"/>
      <c r="W29" s="53"/>
      <c r="X29" s="53"/>
      <c r="Y29" s="53"/>
      <c r="Z29" s="53"/>
      <c r="AA29" s="53"/>
      <c r="AB29" s="35">
        <v>3</v>
      </c>
      <c r="AC29" s="7" t="s">
        <v>18</v>
      </c>
      <c r="AD29" s="7" t="e">
        <f>VLOOKUP(K29,AE29:AG31,3)</f>
        <v>#N/A</v>
      </c>
      <c r="AE29" s="7">
        <v>5</v>
      </c>
      <c r="AF29" s="7" t="s">
        <v>4</v>
      </c>
      <c r="AG29" s="7">
        <v>9</v>
      </c>
    </row>
    <row r="30" spans="2:33" ht="15" thickBot="1">
      <c r="B30" s="54"/>
      <c r="C30" s="35" t="s">
        <v>69</v>
      </c>
      <c r="D30" s="55"/>
      <c r="F30" s="38" t="s">
        <v>8</v>
      </c>
      <c r="G30" s="5">
        <v>32</v>
      </c>
      <c r="H30" s="36" t="s">
        <v>93</v>
      </c>
      <c r="K30" s="136" t="s">
        <v>48</v>
      </c>
      <c r="L30" s="136"/>
      <c r="M30" s="136"/>
      <c r="N30" s="46" t="s">
        <v>16</v>
      </c>
      <c r="O30" s="56" t="s">
        <v>15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35"/>
      <c r="AE30" s="7">
        <v>20</v>
      </c>
      <c r="AF30" s="7" t="s">
        <v>4</v>
      </c>
      <c r="AG30" s="7">
        <v>7</v>
      </c>
    </row>
    <row r="31" spans="2:33" ht="15" thickBot="1">
      <c r="B31" s="54"/>
      <c r="C31" s="35" t="s">
        <v>70</v>
      </c>
      <c r="D31" s="55"/>
      <c r="F31" s="38" t="s">
        <v>10</v>
      </c>
      <c r="G31" s="5">
        <v>525</v>
      </c>
      <c r="H31" s="36" t="s">
        <v>93</v>
      </c>
      <c r="K31" s="138">
        <f>N31*O31</f>
        <v>60</v>
      </c>
      <c r="L31" s="138"/>
      <c r="M31" s="108" t="s">
        <v>4</v>
      </c>
      <c r="N31" s="51">
        <f>K29</f>
        <v>1</v>
      </c>
      <c r="O31" s="4">
        <v>60</v>
      </c>
      <c r="P31" s="52" t="s">
        <v>85</v>
      </c>
      <c r="Q31" s="52"/>
      <c r="R31" s="52"/>
      <c r="S31" s="52"/>
      <c r="T31" s="53"/>
      <c r="U31" s="53"/>
      <c r="V31" s="53"/>
      <c r="W31" s="53"/>
      <c r="X31" s="53"/>
      <c r="Y31" s="53"/>
      <c r="Z31" s="53"/>
      <c r="AA31" s="53"/>
      <c r="AB31" s="35">
        <v>12</v>
      </c>
      <c r="AE31" s="7">
        <v>50</v>
      </c>
      <c r="AF31" s="7" t="s">
        <v>4</v>
      </c>
      <c r="AG31" s="7">
        <v>5</v>
      </c>
    </row>
    <row r="32" spans="2:28" ht="15.75" thickBot="1">
      <c r="B32" s="54"/>
      <c r="C32" s="35" t="s">
        <v>71</v>
      </c>
      <c r="D32" s="55"/>
      <c r="F32" s="45" t="s">
        <v>25</v>
      </c>
      <c r="G32" s="5">
        <v>3</v>
      </c>
      <c r="H32" s="36" t="s">
        <v>93</v>
      </c>
      <c r="K32" s="139" t="s">
        <v>46</v>
      </c>
      <c r="L32" s="139"/>
      <c r="M32" s="139"/>
      <c r="N32" s="46" t="s">
        <v>47</v>
      </c>
      <c r="O32" s="56" t="s">
        <v>17</v>
      </c>
      <c r="P32" s="57"/>
      <c r="Q32" s="57"/>
      <c r="R32" s="57"/>
      <c r="S32" s="57"/>
      <c r="T32" s="57"/>
      <c r="W32" s="53"/>
      <c r="X32" s="53"/>
      <c r="Y32" s="53">
        <v>1</v>
      </c>
      <c r="Z32" s="58" t="s">
        <v>175</v>
      </c>
      <c r="AA32" s="59"/>
      <c r="AB32" s="35"/>
    </row>
    <row r="33" spans="2:33" ht="15" thickBot="1">
      <c r="B33" s="54"/>
      <c r="C33" s="35" t="s">
        <v>72</v>
      </c>
      <c r="D33" s="55"/>
      <c r="F33" s="36" t="s">
        <v>9</v>
      </c>
      <c r="G33" s="60">
        <f>1/(G27*G31*1/(G24*1000000))</f>
        <v>61.576354679802954</v>
      </c>
      <c r="H33" s="61" t="s">
        <v>11</v>
      </c>
      <c r="K33" s="140">
        <f>N33/O33</f>
        <v>30</v>
      </c>
      <c r="L33" s="140"/>
      <c r="M33" s="62" t="s">
        <v>4</v>
      </c>
      <c r="N33" s="51">
        <f>K31</f>
        <v>60</v>
      </c>
      <c r="O33" s="4">
        <v>2</v>
      </c>
      <c r="P33" s="52" t="s">
        <v>86</v>
      </c>
      <c r="Q33" s="52"/>
      <c r="R33" s="52"/>
      <c r="S33" s="52"/>
      <c r="T33" s="53"/>
      <c r="W33" s="53"/>
      <c r="X33" s="53"/>
      <c r="Y33" s="53">
        <v>2</v>
      </c>
      <c r="Z33" s="59">
        <v>11</v>
      </c>
      <c r="AA33" s="59"/>
      <c r="AB33" s="35">
        <v>3</v>
      </c>
      <c r="AC33" s="7" t="s">
        <v>19</v>
      </c>
      <c r="AD33" s="7">
        <f>VLOOKUP(K33,AE33:AG52,3)</f>
        <v>0</v>
      </c>
      <c r="AE33" s="7">
        <v>100</v>
      </c>
      <c r="AF33" s="7" t="s">
        <v>4</v>
      </c>
      <c r="AG33" s="7">
        <v>1</v>
      </c>
    </row>
    <row r="34" spans="2:33" ht="15" thickBot="1">
      <c r="B34" s="63"/>
      <c r="C34" s="64" t="s">
        <v>73</v>
      </c>
      <c r="D34" s="65"/>
      <c r="F34" s="66" t="s">
        <v>200</v>
      </c>
      <c r="G34" s="4">
        <v>0</v>
      </c>
      <c r="H34" s="67"/>
      <c r="K34" s="142"/>
      <c r="L34" s="142"/>
      <c r="M34" s="142"/>
      <c r="N34" s="48"/>
      <c r="O34" s="57"/>
      <c r="P34" s="57"/>
      <c r="Q34" s="57"/>
      <c r="R34" s="57"/>
      <c r="S34" s="57"/>
      <c r="T34" s="57"/>
      <c r="W34" s="53"/>
      <c r="X34" s="53"/>
      <c r="Y34" s="53">
        <v>3</v>
      </c>
      <c r="Z34" s="59">
        <v>19</v>
      </c>
      <c r="AA34" s="59"/>
      <c r="AB34" s="35"/>
      <c r="AE34" s="7">
        <v>110</v>
      </c>
      <c r="AF34" s="7" t="s">
        <v>4</v>
      </c>
      <c r="AG34" s="7">
        <v>2</v>
      </c>
    </row>
    <row r="35" spans="2:33" ht="15" thickBot="1">
      <c r="B35" s="135" t="s">
        <v>253</v>
      </c>
      <c r="F35" s="66"/>
      <c r="G35" s="35" t="s">
        <v>194</v>
      </c>
      <c r="H35" s="67"/>
      <c r="K35" s="143"/>
      <c r="L35" s="143"/>
      <c r="M35" s="59"/>
      <c r="N35" s="44"/>
      <c r="O35" s="53"/>
      <c r="P35" s="53"/>
      <c r="Q35" s="53"/>
      <c r="R35" s="53"/>
      <c r="S35" s="53"/>
      <c r="T35" s="53"/>
      <c r="W35" s="53"/>
      <c r="X35" s="53"/>
      <c r="Y35" s="53">
        <v>4</v>
      </c>
      <c r="Z35" s="59">
        <v>21</v>
      </c>
      <c r="AA35" s="59"/>
      <c r="AB35" s="35">
        <v>9</v>
      </c>
      <c r="AE35" s="7">
        <v>145</v>
      </c>
      <c r="AF35" s="7" t="s">
        <v>4</v>
      </c>
      <c r="AG35" s="7">
        <v>3</v>
      </c>
    </row>
    <row r="36" spans="2:33" ht="15" thickBot="1">
      <c r="B36" s="66" t="s">
        <v>135</v>
      </c>
      <c r="C36" s="1">
        <v>0</v>
      </c>
      <c r="F36" s="63"/>
      <c r="G36" s="35" t="s">
        <v>195</v>
      </c>
      <c r="H36" s="65"/>
      <c r="K36" s="69"/>
      <c r="L36" s="69"/>
      <c r="M36" s="69"/>
      <c r="N36" s="69"/>
      <c r="O36" s="69"/>
      <c r="P36" s="69"/>
      <c r="Q36" s="69"/>
      <c r="R36" s="69"/>
      <c r="S36" s="69"/>
      <c r="T36" s="69"/>
      <c r="W36" s="53"/>
      <c r="X36" s="53"/>
      <c r="Y36" s="53">
        <v>5</v>
      </c>
      <c r="Z36" s="59">
        <v>29</v>
      </c>
      <c r="AA36" s="59"/>
      <c r="AE36" s="7">
        <v>180</v>
      </c>
      <c r="AF36" s="7" t="s">
        <v>4</v>
      </c>
      <c r="AG36" s="7">
        <v>4</v>
      </c>
    </row>
    <row r="37" spans="2:33" ht="15" thickBot="1">
      <c r="B37" s="66"/>
      <c r="C37" s="55" t="s">
        <v>136</v>
      </c>
      <c r="F37" s="54" t="s">
        <v>201</v>
      </c>
      <c r="G37" s="1">
        <v>0</v>
      </c>
      <c r="H37" s="55"/>
      <c r="P37" s="69"/>
      <c r="Q37" s="69"/>
      <c r="R37" s="69"/>
      <c r="S37" s="69"/>
      <c r="T37" s="69"/>
      <c r="U37" s="69"/>
      <c r="V37" s="69"/>
      <c r="W37" s="69"/>
      <c r="X37" s="69"/>
      <c r="Y37" s="53">
        <v>6</v>
      </c>
      <c r="Z37" s="59">
        <v>31</v>
      </c>
      <c r="AA37" s="70"/>
      <c r="AE37" s="7">
        <v>215</v>
      </c>
      <c r="AF37" s="7" t="s">
        <v>4</v>
      </c>
      <c r="AG37" s="7">
        <v>5</v>
      </c>
    </row>
    <row r="38" spans="2:27" ht="14.25">
      <c r="B38" s="63"/>
      <c r="C38" s="65" t="s">
        <v>137</v>
      </c>
      <c r="F38" s="66"/>
      <c r="G38" s="35" t="s">
        <v>196</v>
      </c>
      <c r="H38" s="67"/>
      <c r="P38" s="69"/>
      <c r="Q38" s="69"/>
      <c r="R38" s="69"/>
      <c r="S38" s="69"/>
      <c r="T38" s="69"/>
      <c r="U38" s="69"/>
      <c r="V38" s="69"/>
      <c r="W38" s="69"/>
      <c r="X38" s="69"/>
      <c r="Y38" s="53"/>
      <c r="Z38" s="59"/>
      <c r="AA38" s="70"/>
    </row>
    <row r="39" spans="6:27" ht="15" thickBot="1">
      <c r="F39" s="63"/>
      <c r="G39" s="35" t="s">
        <v>197</v>
      </c>
      <c r="H39" s="65"/>
      <c r="P39" s="69"/>
      <c r="Q39" s="69"/>
      <c r="R39" s="69"/>
      <c r="S39" s="69"/>
      <c r="T39" s="69"/>
      <c r="U39" s="69"/>
      <c r="V39" s="69"/>
      <c r="W39" s="69"/>
      <c r="X39" s="69"/>
      <c r="Y39" s="53">
        <v>7</v>
      </c>
      <c r="Z39" s="59">
        <v>39</v>
      </c>
      <c r="AA39" s="70"/>
    </row>
    <row r="40" spans="6:27" ht="15" thickBot="1">
      <c r="F40" s="54" t="s">
        <v>205</v>
      </c>
      <c r="G40" s="1">
        <v>0</v>
      </c>
      <c r="H40" s="55"/>
      <c r="P40" s="69"/>
      <c r="Q40" s="69"/>
      <c r="R40" s="69"/>
      <c r="S40" s="69"/>
      <c r="T40" s="69"/>
      <c r="U40" s="69"/>
      <c r="V40" s="69"/>
      <c r="W40" s="69"/>
      <c r="X40" s="69"/>
      <c r="Y40" s="53"/>
      <c r="Z40" s="59"/>
      <c r="AA40" s="70"/>
    </row>
    <row r="41" spans="6:27" ht="14.25">
      <c r="F41" s="66"/>
      <c r="G41" s="35" t="s">
        <v>198</v>
      </c>
      <c r="H41" s="67"/>
      <c r="P41" s="69"/>
      <c r="Q41" s="69"/>
      <c r="R41" s="69"/>
      <c r="S41" s="69"/>
      <c r="T41" s="69"/>
      <c r="U41" s="69"/>
      <c r="V41" s="69"/>
      <c r="W41" s="69"/>
      <c r="X41" s="69"/>
      <c r="Y41" s="53"/>
      <c r="Z41" s="59"/>
      <c r="AA41" s="70"/>
    </row>
    <row r="42" spans="6:27" ht="14.25">
      <c r="F42" s="63"/>
      <c r="G42" s="64" t="s">
        <v>199</v>
      </c>
      <c r="H42" s="65"/>
      <c r="P42" s="69"/>
      <c r="Q42" s="69"/>
      <c r="R42" s="69"/>
      <c r="S42" s="69"/>
      <c r="T42" s="69"/>
      <c r="U42" s="69"/>
      <c r="V42" s="69"/>
      <c r="W42" s="69"/>
      <c r="X42" s="69"/>
      <c r="Y42" s="53"/>
      <c r="Z42" s="59"/>
      <c r="AA42" s="70"/>
    </row>
    <row r="43" spans="16:27" ht="14.25">
      <c r="P43" s="69"/>
      <c r="Q43" s="69"/>
      <c r="R43" s="69"/>
      <c r="S43" s="69"/>
      <c r="T43" s="69"/>
      <c r="U43" s="69"/>
      <c r="V43" s="69"/>
      <c r="W43" s="69"/>
      <c r="X43" s="69"/>
      <c r="Y43" s="53"/>
      <c r="Z43" s="59"/>
      <c r="AA43" s="70"/>
    </row>
    <row r="44" spans="16:27" ht="14.25">
      <c r="P44" s="69"/>
      <c r="Q44" s="69"/>
      <c r="R44" s="69"/>
      <c r="S44" s="69"/>
      <c r="T44" s="69"/>
      <c r="W44" s="70"/>
      <c r="X44" s="69"/>
      <c r="Y44" s="53">
        <v>8</v>
      </c>
      <c r="Z44" s="59">
        <v>41</v>
      </c>
      <c r="AA44" s="70"/>
    </row>
    <row r="45" spans="3:27" ht="26.25">
      <c r="C45" s="134" t="s">
        <v>249</v>
      </c>
      <c r="D45" s="86"/>
      <c r="E45" s="86"/>
      <c r="F45" s="86"/>
      <c r="G45" s="86"/>
      <c r="H45" s="86"/>
      <c r="P45" s="69"/>
      <c r="Q45" s="69"/>
      <c r="R45" s="69"/>
      <c r="S45" s="69"/>
      <c r="T45" s="69"/>
      <c r="W45" s="70"/>
      <c r="X45" s="69"/>
      <c r="Y45" s="53"/>
      <c r="Z45" s="59"/>
      <c r="AA45" s="70"/>
    </row>
    <row r="46" spans="3:27" ht="14.25">
      <c r="C46" s="87" t="s">
        <v>134</v>
      </c>
      <c r="D46" s="88"/>
      <c r="E46" s="88"/>
      <c r="F46" s="166" t="s">
        <v>90</v>
      </c>
      <c r="G46" s="166"/>
      <c r="H46" s="89" t="s">
        <v>91</v>
      </c>
      <c r="U46" s="163" t="s">
        <v>91</v>
      </c>
      <c r="V46" s="163"/>
      <c r="X46" s="69"/>
      <c r="Y46" s="53">
        <v>9</v>
      </c>
      <c r="Z46" s="59">
        <v>49</v>
      </c>
      <c r="AA46" s="70"/>
    </row>
    <row r="47" spans="3:33" ht="15">
      <c r="C47" s="90" t="s">
        <v>98</v>
      </c>
      <c r="D47" s="91"/>
      <c r="E47" s="92"/>
      <c r="F47" s="141" t="s">
        <v>29</v>
      </c>
      <c r="G47" s="141"/>
      <c r="H47" s="93" t="str">
        <f aca="true" t="shared" si="0" ref="H47:H63">CONCATENATE(U47,"h")</f>
        <v>F8h</v>
      </c>
      <c r="U47" s="146" t="s">
        <v>173</v>
      </c>
      <c r="V47" s="147"/>
      <c r="W47" s="7" t="s">
        <v>20</v>
      </c>
      <c r="X47" s="71"/>
      <c r="Y47" s="53">
        <v>10</v>
      </c>
      <c r="Z47" s="71">
        <v>51</v>
      </c>
      <c r="AA47" s="71"/>
      <c r="AG47" s="71" t="str">
        <f>DEC2HEX(O29-1)</f>
        <v>3</v>
      </c>
    </row>
    <row r="48" spans="3:31" ht="15">
      <c r="C48" s="90" t="s">
        <v>99</v>
      </c>
      <c r="D48" s="91"/>
      <c r="E48" s="92"/>
      <c r="F48" s="141" t="s">
        <v>30</v>
      </c>
      <c r="G48" s="141"/>
      <c r="H48" s="93" t="str">
        <f t="shared" si="0"/>
        <v>80h</v>
      </c>
      <c r="U48" s="146" t="s">
        <v>172</v>
      </c>
      <c r="V48" s="147"/>
      <c r="W48" s="7" t="s">
        <v>20</v>
      </c>
      <c r="X48" s="71"/>
      <c r="Y48" s="53">
        <v>11</v>
      </c>
      <c r="Z48" s="71">
        <v>59</v>
      </c>
      <c r="AA48" s="71"/>
      <c r="AC48" s="7">
        <v>250</v>
      </c>
      <c r="AD48" s="7" t="s">
        <v>4</v>
      </c>
      <c r="AE48" s="7">
        <v>6</v>
      </c>
    </row>
    <row r="49" spans="3:33" ht="15">
      <c r="C49" s="90" t="s">
        <v>100</v>
      </c>
      <c r="D49" s="91"/>
      <c r="E49" s="92"/>
      <c r="F49" s="141" t="s">
        <v>31</v>
      </c>
      <c r="G49" s="141"/>
      <c r="H49" s="93" t="str">
        <f t="shared" si="0"/>
        <v>28h</v>
      </c>
      <c r="U49" s="146" t="s">
        <v>171</v>
      </c>
      <c r="V49" s="147"/>
      <c r="W49" s="7" t="s">
        <v>20</v>
      </c>
      <c r="X49" s="68"/>
      <c r="Y49" s="53">
        <v>12</v>
      </c>
      <c r="Z49" s="68">
        <v>61</v>
      </c>
      <c r="AA49" s="71"/>
      <c r="AE49" s="7">
        <v>285</v>
      </c>
      <c r="AF49" s="7" t="s">
        <v>4</v>
      </c>
      <c r="AG49" s="7">
        <v>7</v>
      </c>
    </row>
    <row r="50" spans="3:33" ht="15">
      <c r="C50" s="90" t="s">
        <v>101</v>
      </c>
      <c r="D50" s="91"/>
      <c r="E50" s="92"/>
      <c r="F50" s="141" t="s">
        <v>32</v>
      </c>
      <c r="G50" s="141"/>
      <c r="H50" s="93" t="str">
        <f t="shared" si="0"/>
        <v>00h</v>
      </c>
      <c r="U50" s="146" t="s">
        <v>168</v>
      </c>
      <c r="V50" s="147"/>
      <c r="W50" s="7" t="s">
        <v>20</v>
      </c>
      <c r="X50" s="72"/>
      <c r="Y50" s="53">
        <v>13</v>
      </c>
      <c r="Z50" s="73">
        <v>69</v>
      </c>
      <c r="AA50" s="73"/>
      <c r="AB50" s="69"/>
      <c r="AE50" s="7">
        <v>320</v>
      </c>
      <c r="AF50" s="7" t="s">
        <v>4</v>
      </c>
      <c r="AG50" s="7">
        <v>9</v>
      </c>
    </row>
    <row r="51" spans="3:33" ht="15">
      <c r="C51" s="90" t="s">
        <v>105</v>
      </c>
      <c r="D51" s="91"/>
      <c r="E51" s="92"/>
      <c r="F51" s="141" t="s">
        <v>34</v>
      </c>
      <c r="G51" s="141"/>
      <c r="H51" s="93" t="str">
        <f t="shared" si="0"/>
        <v>00h</v>
      </c>
      <c r="U51" s="146" t="s">
        <v>168</v>
      </c>
      <c r="V51" s="147"/>
      <c r="W51" s="7" t="s">
        <v>20</v>
      </c>
      <c r="X51" s="69"/>
      <c r="Y51" s="53">
        <v>14</v>
      </c>
      <c r="Z51" s="70">
        <v>71</v>
      </c>
      <c r="AA51" s="70"/>
      <c r="AE51" s="7">
        <v>350</v>
      </c>
      <c r="AF51" s="7" t="s">
        <v>4</v>
      </c>
      <c r="AG51" s="7">
        <v>11</v>
      </c>
    </row>
    <row r="52" spans="3:33" ht="15">
      <c r="C52" s="90" t="s">
        <v>106</v>
      </c>
      <c r="D52" s="91"/>
      <c r="E52" s="92"/>
      <c r="F52" s="141" t="s">
        <v>75</v>
      </c>
      <c r="G52" s="141"/>
      <c r="H52" s="93" t="str">
        <f t="shared" si="0"/>
        <v>00h</v>
      </c>
      <c r="U52" s="146" t="s">
        <v>168</v>
      </c>
      <c r="V52" s="147"/>
      <c r="W52" s="7" t="s">
        <v>20</v>
      </c>
      <c r="X52" s="44"/>
      <c r="Y52" s="53">
        <v>15</v>
      </c>
      <c r="Z52" s="68">
        <v>79</v>
      </c>
      <c r="AA52" s="68"/>
      <c r="AE52" s="7">
        <v>375</v>
      </c>
      <c r="AF52" s="7" t="s">
        <v>4</v>
      </c>
      <c r="AG52" s="7">
        <v>12</v>
      </c>
    </row>
    <row r="53" spans="3:27" ht="15">
      <c r="C53" s="90" t="s">
        <v>107</v>
      </c>
      <c r="D53" s="91"/>
      <c r="E53" s="92"/>
      <c r="F53" s="141" t="s">
        <v>76</v>
      </c>
      <c r="G53" s="141"/>
      <c r="H53" s="93" t="str">
        <f t="shared" si="0"/>
        <v>00h</v>
      </c>
      <c r="U53" s="146" t="s">
        <v>168</v>
      </c>
      <c r="V53" s="147"/>
      <c r="W53" s="7" t="s">
        <v>20</v>
      </c>
      <c r="X53" s="44"/>
      <c r="Y53" s="53">
        <v>16</v>
      </c>
      <c r="Z53" s="68">
        <v>81</v>
      </c>
      <c r="AA53" s="68"/>
    </row>
    <row r="54" spans="3:32" ht="15">
      <c r="C54" s="90" t="s">
        <v>108</v>
      </c>
      <c r="D54" s="91"/>
      <c r="E54" s="92"/>
      <c r="F54" s="144" t="s">
        <v>38</v>
      </c>
      <c r="G54" s="145"/>
      <c r="H54" s="93" t="str">
        <f t="shared" si="0"/>
        <v>00h</v>
      </c>
      <c r="U54" s="146" t="s">
        <v>168</v>
      </c>
      <c r="V54" s="147"/>
      <c r="W54" s="7" t="s">
        <v>20</v>
      </c>
      <c r="X54" s="44"/>
      <c r="Y54" s="53">
        <v>17</v>
      </c>
      <c r="Z54" s="68">
        <v>89</v>
      </c>
      <c r="AA54" s="68"/>
      <c r="AC54" s="7" t="s">
        <v>21</v>
      </c>
      <c r="AD54" s="7">
        <f>VLOOKUP(O33,AE54:AF56,2)</f>
        <v>2</v>
      </c>
      <c r="AE54" s="7">
        <v>2</v>
      </c>
      <c r="AF54" s="7">
        <v>2</v>
      </c>
    </row>
    <row r="55" spans="3:32" ht="15">
      <c r="C55" s="90" t="s">
        <v>109</v>
      </c>
      <c r="D55" s="91"/>
      <c r="E55" s="92"/>
      <c r="F55" s="144" t="s">
        <v>39</v>
      </c>
      <c r="G55" s="145"/>
      <c r="H55" s="93" t="str">
        <f t="shared" si="0"/>
        <v>00h</v>
      </c>
      <c r="U55" s="146" t="s">
        <v>168</v>
      </c>
      <c r="V55" s="147"/>
      <c r="W55" s="7" t="s">
        <v>20</v>
      </c>
      <c r="X55" s="74"/>
      <c r="Y55" s="53">
        <v>18</v>
      </c>
      <c r="Z55" s="68">
        <v>91</v>
      </c>
      <c r="AA55" s="68"/>
      <c r="AE55" s="7">
        <v>4</v>
      </c>
      <c r="AF55" s="7">
        <v>4</v>
      </c>
    </row>
    <row r="56" spans="3:32" ht="15">
      <c r="C56" s="90" t="s">
        <v>110</v>
      </c>
      <c r="D56" s="91"/>
      <c r="E56" s="92"/>
      <c r="F56" s="144" t="s">
        <v>40</v>
      </c>
      <c r="G56" s="145"/>
      <c r="H56" s="93" t="str">
        <f t="shared" si="0"/>
        <v>00h</v>
      </c>
      <c r="U56" s="146" t="s">
        <v>168</v>
      </c>
      <c r="V56" s="147"/>
      <c r="W56" s="7" t="s">
        <v>20</v>
      </c>
      <c r="X56" s="74"/>
      <c r="Y56" s="53">
        <v>19</v>
      </c>
      <c r="Z56" s="68">
        <v>99</v>
      </c>
      <c r="AA56" s="68"/>
      <c r="AE56" s="7">
        <v>8</v>
      </c>
      <c r="AF56" s="7">
        <v>6</v>
      </c>
    </row>
    <row r="57" spans="3:27" ht="15">
      <c r="C57" s="90" t="s">
        <v>111</v>
      </c>
      <c r="D57" s="91"/>
      <c r="E57" s="92"/>
      <c r="F57" s="144" t="s">
        <v>41</v>
      </c>
      <c r="G57" s="145"/>
      <c r="H57" s="93" t="str">
        <f t="shared" si="0"/>
        <v>00h</v>
      </c>
      <c r="U57" s="146" t="s">
        <v>168</v>
      </c>
      <c r="V57" s="147"/>
      <c r="W57" s="7" t="s">
        <v>20</v>
      </c>
      <c r="X57" s="74"/>
      <c r="Y57" s="53">
        <v>20</v>
      </c>
      <c r="Z57" s="68" t="s">
        <v>50</v>
      </c>
      <c r="AA57" s="68"/>
    </row>
    <row r="58" spans="3:31" ht="15">
      <c r="C58" s="90" t="s">
        <v>116</v>
      </c>
      <c r="D58" s="91"/>
      <c r="E58" s="92"/>
      <c r="F58" s="144" t="s">
        <v>78</v>
      </c>
      <c r="G58" s="145"/>
      <c r="H58" s="93" t="str">
        <f t="shared" si="0"/>
        <v>00h</v>
      </c>
      <c r="U58" s="146" t="s">
        <v>168</v>
      </c>
      <c r="V58" s="147"/>
      <c r="W58" s="7" t="s">
        <v>20</v>
      </c>
      <c r="X58" s="75"/>
      <c r="Y58" s="53">
        <v>21</v>
      </c>
      <c r="Z58" s="76" t="s">
        <v>49</v>
      </c>
      <c r="AA58" s="76"/>
      <c r="AC58" s="7" t="s">
        <v>22</v>
      </c>
      <c r="AE58" s="7" t="str">
        <f>DEC2HEX(G27-1)</f>
        <v>39F</v>
      </c>
    </row>
    <row r="59" spans="3:31" ht="15">
      <c r="C59" s="90" t="s">
        <v>117</v>
      </c>
      <c r="D59" s="91"/>
      <c r="E59" s="92"/>
      <c r="F59" s="144" t="s">
        <v>79</v>
      </c>
      <c r="G59" s="145"/>
      <c r="H59" s="93" t="str">
        <f t="shared" si="0"/>
        <v>00h</v>
      </c>
      <c r="U59" s="146" t="s">
        <v>168</v>
      </c>
      <c r="V59" s="147"/>
      <c r="W59" s="7" t="s">
        <v>20</v>
      </c>
      <c r="X59" s="74"/>
      <c r="Y59" s="53">
        <v>22</v>
      </c>
      <c r="Z59" s="68" t="s">
        <v>51</v>
      </c>
      <c r="AA59" s="68"/>
      <c r="AC59" s="7" t="s">
        <v>23</v>
      </c>
      <c r="AE59" s="7" t="str">
        <f>DEC2HEX(C25-1)</f>
        <v>31F</v>
      </c>
    </row>
    <row r="60" spans="3:27" ht="15">
      <c r="C60" s="90" t="s">
        <v>118</v>
      </c>
      <c r="D60" s="91"/>
      <c r="E60" s="92"/>
      <c r="F60" s="144" t="s">
        <v>80</v>
      </c>
      <c r="G60" s="145"/>
      <c r="H60" s="93" t="str">
        <f t="shared" si="0"/>
        <v>00h</v>
      </c>
      <c r="U60" s="146" t="s">
        <v>168</v>
      </c>
      <c r="V60" s="147"/>
      <c r="W60" s="7" t="s">
        <v>20</v>
      </c>
      <c r="X60" s="74"/>
      <c r="Y60" s="53">
        <v>23</v>
      </c>
      <c r="Z60" s="68" t="s">
        <v>52</v>
      </c>
      <c r="AA60" s="68"/>
    </row>
    <row r="61" spans="3:27" ht="15">
      <c r="C61" s="90" t="s">
        <v>119</v>
      </c>
      <c r="D61" s="91"/>
      <c r="E61" s="92"/>
      <c r="F61" s="144" t="s">
        <v>81</v>
      </c>
      <c r="G61" s="145"/>
      <c r="H61" s="93" t="str">
        <f t="shared" si="0"/>
        <v>00h</v>
      </c>
      <c r="U61" s="146" t="s">
        <v>168</v>
      </c>
      <c r="V61" s="147"/>
      <c r="W61" s="7" t="s">
        <v>20</v>
      </c>
      <c r="X61" s="75"/>
      <c r="Y61" s="53">
        <v>24</v>
      </c>
      <c r="Z61" s="76" t="s">
        <v>53</v>
      </c>
      <c r="AA61" s="76"/>
    </row>
    <row r="62" spans="3:27" ht="15">
      <c r="C62" s="90" t="s">
        <v>120</v>
      </c>
      <c r="D62" s="91"/>
      <c r="E62" s="92"/>
      <c r="F62" s="144" t="s">
        <v>82</v>
      </c>
      <c r="G62" s="145"/>
      <c r="H62" s="93" t="str">
        <f t="shared" si="0"/>
        <v>00h</v>
      </c>
      <c r="U62" s="146" t="s">
        <v>168</v>
      </c>
      <c r="V62" s="147"/>
      <c r="W62" s="7" t="s">
        <v>20</v>
      </c>
      <c r="X62" s="74"/>
      <c r="Y62" s="53">
        <v>25</v>
      </c>
      <c r="Z62" s="68" t="s">
        <v>54</v>
      </c>
      <c r="AA62" s="68"/>
    </row>
    <row r="63" spans="3:27" ht="15">
      <c r="C63" s="90" t="s">
        <v>121</v>
      </c>
      <c r="D63" s="91"/>
      <c r="E63" s="92"/>
      <c r="F63" s="141" t="s">
        <v>83</v>
      </c>
      <c r="G63" s="141"/>
      <c r="H63" s="93" t="str">
        <f t="shared" si="0"/>
        <v>FFh</v>
      </c>
      <c r="U63" s="146" t="s">
        <v>170</v>
      </c>
      <c r="V63" s="147"/>
      <c r="W63" s="7" t="s">
        <v>20</v>
      </c>
      <c r="X63" s="74"/>
      <c r="Y63" s="53">
        <v>26</v>
      </c>
      <c r="Z63" s="68" t="s">
        <v>55</v>
      </c>
      <c r="AA63" s="68"/>
    </row>
    <row r="64" spans="3:27" ht="14.25">
      <c r="C64" s="86"/>
      <c r="D64" s="86"/>
      <c r="E64" s="86"/>
      <c r="F64" s="86"/>
      <c r="G64" s="86"/>
      <c r="H64" s="86"/>
      <c r="X64" s="74"/>
      <c r="Y64" s="53">
        <v>27</v>
      </c>
      <c r="Z64" s="68" t="s">
        <v>56</v>
      </c>
      <c r="AA64" s="68"/>
    </row>
    <row r="65" spans="3:30" ht="15">
      <c r="C65" s="90" t="s">
        <v>122</v>
      </c>
      <c r="D65" s="88"/>
      <c r="E65" s="92"/>
      <c r="F65" s="148" t="s">
        <v>61</v>
      </c>
      <c r="G65" s="149"/>
      <c r="H65" s="93" t="str">
        <f>CONCATENATE(U65,"h")</f>
        <v>02h</v>
      </c>
      <c r="K65" s="74"/>
      <c r="U65" s="156" t="s">
        <v>174</v>
      </c>
      <c r="V65" s="157"/>
      <c r="W65" s="69" t="s">
        <v>20</v>
      </c>
      <c r="X65" s="74"/>
      <c r="Y65" s="53">
        <v>28</v>
      </c>
      <c r="Z65" s="68" t="s">
        <v>57</v>
      </c>
      <c r="AA65" s="68"/>
      <c r="AC65" s="7" t="s">
        <v>26</v>
      </c>
      <c r="AD65" s="7" t="e">
        <f>C25/#REF!</f>
        <v>#REF!</v>
      </c>
    </row>
    <row r="66" spans="3:30" ht="15" thickBot="1">
      <c r="C66" s="86"/>
      <c r="D66" s="86"/>
      <c r="E66" s="86"/>
      <c r="F66" s="94"/>
      <c r="G66" s="94"/>
      <c r="H66" s="86"/>
      <c r="K66" s="74"/>
      <c r="U66" s="77"/>
      <c r="V66" s="77"/>
      <c r="W66" s="44"/>
      <c r="X66" s="74"/>
      <c r="Y66" s="53">
        <v>29</v>
      </c>
      <c r="Z66" s="68" t="s">
        <v>58</v>
      </c>
      <c r="AA66" s="68"/>
      <c r="AC66" s="7" t="s">
        <v>27</v>
      </c>
      <c r="AD66" s="7" t="e">
        <f>C26/#REF!</f>
        <v>#REF!</v>
      </c>
    </row>
    <row r="67" spans="3:27" ht="15.75" thickBot="1">
      <c r="C67" s="90" t="s">
        <v>103</v>
      </c>
      <c r="D67" s="88"/>
      <c r="E67" s="92"/>
      <c r="F67" s="148" t="s">
        <v>28</v>
      </c>
      <c r="G67" s="158"/>
      <c r="H67" s="93" t="str">
        <f>CONCATENATE(U67,"h")</f>
        <v>03h</v>
      </c>
      <c r="K67" s="74"/>
      <c r="U67" s="159" t="str">
        <f>RIGHT(DEC2HEX(O29-1,4),2)</f>
        <v>03</v>
      </c>
      <c r="V67" s="160"/>
      <c r="W67" s="69" t="s">
        <v>20</v>
      </c>
      <c r="X67" s="69"/>
      <c r="Y67" s="53">
        <v>30</v>
      </c>
      <c r="Z67" s="70" t="s">
        <v>59</v>
      </c>
      <c r="AA67" s="70"/>
    </row>
    <row r="68" spans="3:27" ht="15.75" thickBot="1">
      <c r="C68" s="90" t="s">
        <v>102</v>
      </c>
      <c r="D68" s="88"/>
      <c r="E68" s="92"/>
      <c r="F68" s="148" t="s">
        <v>45</v>
      </c>
      <c r="G68" s="158"/>
      <c r="H68" s="93" t="str">
        <f>CONCATENATE(U68,"h")</f>
        <v>3Bh</v>
      </c>
      <c r="K68" s="72"/>
      <c r="U68" s="159" t="str">
        <f>RIGHT(DEC2HEX(O31-1,4),2)</f>
        <v>3B</v>
      </c>
      <c r="V68" s="160"/>
      <c r="W68" s="69" t="s">
        <v>20</v>
      </c>
      <c r="X68" s="69"/>
      <c r="Y68" s="53">
        <v>31</v>
      </c>
      <c r="Z68" s="70" t="s">
        <v>60</v>
      </c>
      <c r="AA68" s="70"/>
    </row>
    <row r="69" spans="3:27" ht="15.75" thickBot="1">
      <c r="C69" s="90" t="s">
        <v>104</v>
      </c>
      <c r="D69" s="88"/>
      <c r="E69" s="92"/>
      <c r="F69" s="148" t="s">
        <v>33</v>
      </c>
      <c r="G69" s="158"/>
      <c r="H69" s="93" t="str">
        <f>CONCATENATE(U69,"h")</f>
        <v>09h</v>
      </c>
      <c r="K69" s="69"/>
      <c r="U69" s="169" t="str">
        <f>VLOOKUP(O33-1,Y32:Z68,2)</f>
        <v>09</v>
      </c>
      <c r="V69" s="170"/>
      <c r="W69" s="44" t="s">
        <v>20</v>
      </c>
      <c r="X69" s="69"/>
      <c r="Y69" s="53"/>
      <c r="Z69" s="70"/>
      <c r="AA69" s="70"/>
    </row>
    <row r="70" spans="3:27" ht="14.25">
      <c r="C70" s="86"/>
      <c r="D70" s="86"/>
      <c r="E70" s="86"/>
      <c r="F70" s="95"/>
      <c r="G70" s="95"/>
      <c r="H70" s="86"/>
      <c r="K70" s="44"/>
      <c r="U70" s="78"/>
      <c r="V70" s="78"/>
      <c r="W70" s="44"/>
      <c r="X70" s="69"/>
      <c r="Y70" s="69"/>
      <c r="Z70" s="70"/>
      <c r="AA70" s="70"/>
    </row>
    <row r="71" spans="3:27" ht="15">
      <c r="C71" s="90" t="s">
        <v>122</v>
      </c>
      <c r="D71" s="88"/>
      <c r="E71" s="92"/>
      <c r="F71" s="148" t="s">
        <v>61</v>
      </c>
      <c r="G71" s="149"/>
      <c r="H71" s="93" t="str">
        <f>CONCATENATE(U71,"h")</f>
        <v>00h</v>
      </c>
      <c r="K71" s="44"/>
      <c r="U71" s="146" t="s">
        <v>168</v>
      </c>
      <c r="V71" s="147"/>
      <c r="W71" s="69" t="s">
        <v>20</v>
      </c>
      <c r="X71" s="69"/>
      <c r="Y71" s="69"/>
      <c r="Z71" s="70"/>
      <c r="AA71" s="69"/>
    </row>
    <row r="72" spans="3:27" ht="15" thickBot="1">
      <c r="C72" s="86"/>
      <c r="D72" s="86"/>
      <c r="E72" s="86"/>
      <c r="F72" s="96"/>
      <c r="G72" s="96"/>
      <c r="H72" s="86"/>
      <c r="K72" s="44"/>
      <c r="P72" s="69"/>
      <c r="Q72" s="69"/>
      <c r="R72" s="69"/>
      <c r="S72" s="69"/>
      <c r="T72" s="69"/>
      <c r="U72" s="74"/>
      <c r="V72" s="74"/>
      <c r="W72" s="44"/>
      <c r="X72" s="69"/>
      <c r="Y72" s="69"/>
      <c r="Z72" s="69"/>
      <c r="AA72" s="69"/>
    </row>
    <row r="73" spans="3:27" ht="15.75" thickBot="1">
      <c r="C73" s="90" t="s">
        <v>123</v>
      </c>
      <c r="D73" s="88"/>
      <c r="E73" s="97"/>
      <c r="F73" s="148" t="s">
        <v>35</v>
      </c>
      <c r="G73" s="158"/>
      <c r="H73" s="93" t="str">
        <f aca="true" t="shared" si="1" ref="H73:H81">CONCATENATE(U73,"h")</f>
        <v>64h</v>
      </c>
      <c r="K73" s="74"/>
      <c r="P73" s="69"/>
      <c r="Q73" s="69"/>
      <c r="R73" s="69"/>
      <c r="S73" s="69"/>
      <c r="T73" s="69"/>
      <c r="U73" s="159" t="str">
        <f>RIGHT(DEC2HEX(C25/8,4),2)</f>
        <v>64</v>
      </c>
      <c r="V73" s="160"/>
      <c r="W73" s="69" t="s">
        <v>20</v>
      </c>
      <c r="X73" s="69"/>
      <c r="Y73" s="69"/>
      <c r="Z73" s="69"/>
      <c r="AA73" s="69"/>
    </row>
    <row r="74" spans="3:27" ht="16.5" thickBot="1">
      <c r="C74" s="90" t="s">
        <v>124</v>
      </c>
      <c r="D74" s="88"/>
      <c r="E74" s="97"/>
      <c r="F74" s="148" t="s">
        <v>36</v>
      </c>
      <c r="G74" s="158"/>
      <c r="H74" s="93" t="str">
        <f t="shared" si="1"/>
        <v>80h</v>
      </c>
      <c r="I74" s="79" t="s">
        <v>258</v>
      </c>
      <c r="R74" s="7">
        <v>0</v>
      </c>
      <c r="S74" s="69">
        <v>0</v>
      </c>
      <c r="T74" s="69" t="s">
        <v>204</v>
      </c>
      <c r="U74" s="159" t="str">
        <f>RIGHT(DEC2HEX(G27-C25,4),2)</f>
        <v>80</v>
      </c>
      <c r="V74" s="160"/>
      <c r="W74" s="69" t="s">
        <v>20</v>
      </c>
      <c r="X74" s="69"/>
      <c r="Y74" s="69"/>
      <c r="Z74" s="69"/>
      <c r="AA74" s="69"/>
    </row>
    <row r="75" spans="3:27" ht="15.75" thickBot="1">
      <c r="C75" s="98" t="s">
        <v>125</v>
      </c>
      <c r="D75" s="99"/>
      <c r="E75" s="97"/>
      <c r="F75" s="148" t="s">
        <v>37</v>
      </c>
      <c r="G75" s="158"/>
      <c r="H75" s="93" t="str">
        <f t="shared" si="1"/>
        <v>E0h</v>
      </c>
      <c r="I75" s="74"/>
      <c r="R75" s="7">
        <v>1</v>
      </c>
      <c r="S75" s="69">
        <v>80</v>
      </c>
      <c r="T75" s="69"/>
      <c r="U75" s="159" t="str">
        <f>RIGHT(DEC2HEX(C26,4),2)</f>
        <v>E0</v>
      </c>
      <c r="V75" s="160"/>
      <c r="W75" s="69" t="s">
        <v>20</v>
      </c>
      <c r="X75" s="69"/>
      <c r="Y75" s="69"/>
      <c r="Z75" s="69"/>
      <c r="AA75" s="69"/>
    </row>
    <row r="76" spans="3:27" ht="15.75" thickBot="1">
      <c r="C76" s="98" t="s">
        <v>126</v>
      </c>
      <c r="D76" s="99"/>
      <c r="E76" s="97"/>
      <c r="F76" s="148" t="s">
        <v>62</v>
      </c>
      <c r="G76" s="158"/>
      <c r="H76" s="93" t="str">
        <f t="shared" si="1"/>
        <v>01h</v>
      </c>
      <c r="I76" s="75"/>
      <c r="R76" s="7">
        <f>VLOOKUP(G37,R74:S75,2)</f>
        <v>0</v>
      </c>
      <c r="S76" s="69"/>
      <c r="T76" s="69"/>
      <c r="U76" s="159" t="str">
        <f>LEFT(DEC2HEX(C26,4),2)</f>
        <v>01</v>
      </c>
      <c r="V76" s="160"/>
      <c r="W76" s="69" t="s">
        <v>20</v>
      </c>
      <c r="X76" s="69"/>
      <c r="Y76" s="69"/>
      <c r="Z76" s="69"/>
      <c r="AA76" s="69"/>
    </row>
    <row r="77" spans="3:27" ht="15.75" thickBot="1">
      <c r="C77" s="100" t="s">
        <v>127</v>
      </c>
      <c r="D77" s="99"/>
      <c r="E77" s="97"/>
      <c r="F77" s="148" t="s">
        <v>63</v>
      </c>
      <c r="G77" s="158"/>
      <c r="H77" s="93" t="str">
        <f t="shared" si="1"/>
        <v>2Dh</v>
      </c>
      <c r="I77" s="75"/>
      <c r="Q77" s="7">
        <f>HEX2BIN(R76)+HEX2BIN(R77)</f>
        <v>110000</v>
      </c>
      <c r="R77" s="171" t="str">
        <f>RIGHT(DEC2HEX(G28,4),2)</f>
        <v>30</v>
      </c>
      <c r="S77" s="172"/>
      <c r="T77" s="69"/>
      <c r="U77" s="159" t="str">
        <f>RIGHT(DEC2HEX(G31-C26,4),2)</f>
        <v>2D</v>
      </c>
      <c r="V77" s="160"/>
      <c r="W77" s="69" t="s">
        <v>20</v>
      </c>
      <c r="X77" s="69"/>
      <c r="Y77" s="69"/>
      <c r="Z77" s="69"/>
      <c r="AA77" s="69"/>
    </row>
    <row r="78" spans="3:27" ht="15.75" thickBot="1">
      <c r="C78" s="100" t="s">
        <v>128</v>
      </c>
      <c r="D78" s="99"/>
      <c r="E78" s="97"/>
      <c r="F78" s="151" t="s">
        <v>64</v>
      </c>
      <c r="G78" s="168"/>
      <c r="H78" s="93" t="str">
        <f t="shared" si="1"/>
        <v>30h</v>
      </c>
      <c r="R78" s="7">
        <v>0</v>
      </c>
      <c r="S78" s="69">
        <v>0</v>
      </c>
      <c r="T78" s="69" t="s">
        <v>203</v>
      </c>
      <c r="U78" s="159" t="str">
        <f>BIN2HEX(Q77)</f>
        <v>30</v>
      </c>
      <c r="V78" s="160"/>
      <c r="W78" s="69" t="s">
        <v>20</v>
      </c>
      <c r="X78" s="69">
        <v>20</v>
      </c>
      <c r="Y78" s="69" t="s">
        <v>190</v>
      </c>
      <c r="Z78" s="69"/>
      <c r="AA78" s="69"/>
    </row>
    <row r="79" spans="3:27" ht="15.75" thickBot="1">
      <c r="C79" s="101" t="s">
        <v>129</v>
      </c>
      <c r="D79" s="102"/>
      <c r="E79" s="97"/>
      <c r="F79" s="151" t="s">
        <v>65</v>
      </c>
      <c r="G79" s="168"/>
      <c r="H79" s="93" t="str">
        <f t="shared" si="1"/>
        <v>28h</v>
      </c>
      <c r="I79" s="75"/>
      <c r="R79" s="7">
        <v>1</v>
      </c>
      <c r="S79" s="69">
        <v>80</v>
      </c>
      <c r="T79" s="69"/>
      <c r="U79" s="171" t="str">
        <f>RIGHT(DEC2HEX(G25,4),2)</f>
        <v>28</v>
      </c>
      <c r="V79" s="172"/>
      <c r="W79" s="69" t="s">
        <v>20</v>
      </c>
      <c r="X79" s="69"/>
      <c r="Y79" s="69"/>
      <c r="Z79" s="69"/>
      <c r="AA79" s="69"/>
    </row>
    <row r="80" spans="3:27" ht="15.75" thickBot="1">
      <c r="C80" s="101" t="s">
        <v>130</v>
      </c>
      <c r="D80" s="102"/>
      <c r="E80" s="97"/>
      <c r="F80" s="151" t="s">
        <v>66</v>
      </c>
      <c r="G80" s="168"/>
      <c r="H80" s="93" t="str">
        <f t="shared" si="1"/>
        <v>03h</v>
      </c>
      <c r="I80" s="74"/>
      <c r="R80" s="7">
        <f>VLOOKUP(G40,R78:S79,2)</f>
        <v>0</v>
      </c>
      <c r="S80" s="69"/>
      <c r="T80" s="69"/>
      <c r="U80" s="159" t="str">
        <f>BIN2HEX(Q81,2)</f>
        <v>03</v>
      </c>
      <c r="V80" s="160"/>
      <c r="W80" s="69" t="s">
        <v>20</v>
      </c>
      <c r="X80" s="69">
        <v>24</v>
      </c>
      <c r="Y80" s="69" t="s">
        <v>191</v>
      </c>
      <c r="Z80" s="69"/>
      <c r="AA80" s="69"/>
    </row>
    <row r="81" spans="1:27" ht="15.75" thickBot="1">
      <c r="A81" s="69"/>
      <c r="B81" s="69"/>
      <c r="C81" s="101" t="s">
        <v>131</v>
      </c>
      <c r="D81" s="102"/>
      <c r="E81" s="97"/>
      <c r="F81" s="151" t="s">
        <v>67</v>
      </c>
      <c r="G81" s="168"/>
      <c r="H81" s="93" t="str">
        <f t="shared" si="1"/>
        <v>0Dh</v>
      </c>
      <c r="I81" s="80" t="s">
        <v>259</v>
      </c>
      <c r="Q81" s="7">
        <f>HEX2BIN(R80)+HEX2BIN(R81)</f>
        <v>11</v>
      </c>
      <c r="R81" s="171" t="str">
        <f>RIGHT(DEC2HEX(G32,4),2)</f>
        <v>03</v>
      </c>
      <c r="S81" s="172"/>
      <c r="T81" s="69"/>
      <c r="U81" s="173" t="str">
        <f>RIGHT(DEC2HEX(G29,4),2)</f>
        <v>0D</v>
      </c>
      <c r="V81" s="174"/>
      <c r="W81" s="69" t="s">
        <v>20</v>
      </c>
      <c r="X81" s="69"/>
      <c r="Y81" s="69"/>
      <c r="Z81" s="69"/>
      <c r="AA81" s="69"/>
    </row>
    <row r="82" spans="1:27" ht="15.75" thickBot="1">
      <c r="A82" s="69"/>
      <c r="B82" s="69"/>
      <c r="C82" s="101" t="s">
        <v>106</v>
      </c>
      <c r="D82" s="102"/>
      <c r="E82" s="97"/>
      <c r="F82" s="151" t="s">
        <v>75</v>
      </c>
      <c r="G82" s="168"/>
      <c r="H82" s="93" t="str">
        <f>CONCATENATE(U82,V82,"h")</f>
        <v>00h</v>
      </c>
      <c r="I82" s="80"/>
      <c r="R82" s="7">
        <v>0</v>
      </c>
      <c r="S82" s="69">
        <v>0</v>
      </c>
      <c r="T82" s="69" t="s">
        <v>202</v>
      </c>
      <c r="U82" s="81">
        <f>R84</f>
        <v>0</v>
      </c>
      <c r="V82" s="82">
        <v>0</v>
      </c>
      <c r="W82" s="69"/>
      <c r="X82" s="69">
        <v>28</v>
      </c>
      <c r="Y82" s="69" t="s">
        <v>46</v>
      </c>
      <c r="Z82" s="69"/>
      <c r="AA82" s="69"/>
    </row>
    <row r="83" spans="1:27" ht="15.75" thickBot="1">
      <c r="A83" s="69"/>
      <c r="B83" s="69"/>
      <c r="C83" s="101" t="s">
        <v>132</v>
      </c>
      <c r="D83" s="103"/>
      <c r="E83" s="104"/>
      <c r="F83" s="151" t="s">
        <v>74</v>
      </c>
      <c r="G83" s="168"/>
      <c r="H83" s="93" t="str">
        <f>CONCATENATE(U83,V83,"h")</f>
        <v>01h</v>
      </c>
      <c r="K83" s="74"/>
      <c r="R83" s="7">
        <v>1</v>
      </c>
      <c r="S83" s="69">
        <v>8</v>
      </c>
      <c r="T83" s="69"/>
      <c r="U83" s="83">
        <f>C36</f>
        <v>0</v>
      </c>
      <c r="V83" s="84">
        <f>C29</f>
        <v>1</v>
      </c>
      <c r="W83" s="69" t="s">
        <v>20</v>
      </c>
      <c r="X83" s="69"/>
      <c r="Y83" s="69"/>
      <c r="Z83" s="69"/>
      <c r="AA83" s="69"/>
    </row>
    <row r="84" spans="1:27" ht="15.75" thickBot="1">
      <c r="A84" s="69"/>
      <c r="B84" s="69"/>
      <c r="C84" s="101" t="s">
        <v>113</v>
      </c>
      <c r="D84" s="102"/>
      <c r="E84" s="92"/>
      <c r="F84" s="150" t="s">
        <v>42</v>
      </c>
      <c r="G84" s="151"/>
      <c r="H84" s="93" t="str">
        <f>CONCATENATE(U84,"h")</f>
        <v>1Fh</v>
      </c>
      <c r="K84" s="74"/>
      <c r="R84" s="7">
        <f>VLOOKUP(G34,R82:S83,2)</f>
        <v>0</v>
      </c>
      <c r="S84" s="69"/>
      <c r="T84" s="69"/>
      <c r="U84" s="152" t="str">
        <f>RIGHT(DEC2HEX(C25-1,4),2)</f>
        <v>1F</v>
      </c>
      <c r="V84" s="153"/>
      <c r="W84" s="69" t="s">
        <v>20</v>
      </c>
      <c r="X84" s="69"/>
      <c r="Y84" s="69"/>
      <c r="Z84" s="69"/>
      <c r="AA84" s="69"/>
    </row>
    <row r="85" spans="1:27" ht="15.75" thickBot="1">
      <c r="A85" s="69"/>
      <c r="B85" s="69"/>
      <c r="C85" s="101" t="s">
        <v>114</v>
      </c>
      <c r="D85" s="102"/>
      <c r="E85" s="92"/>
      <c r="F85" s="150" t="s">
        <v>77</v>
      </c>
      <c r="G85" s="151"/>
      <c r="H85" s="93" t="str">
        <f>CONCATENATE(U85,"h")</f>
        <v>03h</v>
      </c>
      <c r="K85" s="74"/>
      <c r="P85" s="69"/>
      <c r="Q85" s="69"/>
      <c r="R85" s="69"/>
      <c r="S85" s="69"/>
      <c r="T85" s="69"/>
      <c r="U85" s="154" t="str">
        <f>LEFT(DEC2HEX(C25,4),2)</f>
        <v>03</v>
      </c>
      <c r="V85" s="155"/>
      <c r="W85" s="69" t="s">
        <v>20</v>
      </c>
      <c r="X85" s="69"/>
      <c r="Y85" s="69"/>
      <c r="Z85" s="69"/>
      <c r="AA85" s="69"/>
    </row>
    <row r="86" spans="1:23" ht="15.75" thickBot="1">
      <c r="A86" s="69"/>
      <c r="B86" s="69"/>
      <c r="C86" s="101" t="s">
        <v>112</v>
      </c>
      <c r="D86" s="99"/>
      <c r="E86" s="92"/>
      <c r="F86" s="150" t="s">
        <v>44</v>
      </c>
      <c r="G86" s="151"/>
      <c r="H86" s="93" t="str">
        <f>CONCATENATE(U86,"h")</f>
        <v>DFh</v>
      </c>
      <c r="K86" s="69"/>
      <c r="U86" s="154" t="str">
        <f>RIGHT(DEC2HEX(C26-1,4),2)</f>
        <v>DF</v>
      </c>
      <c r="V86" s="155"/>
      <c r="W86" s="69" t="s">
        <v>20</v>
      </c>
    </row>
    <row r="87" spans="1:23" ht="15.75" thickBot="1">
      <c r="A87" s="69"/>
      <c r="B87" s="69"/>
      <c r="C87" s="101" t="s">
        <v>115</v>
      </c>
      <c r="D87" s="99"/>
      <c r="E87" s="92"/>
      <c r="F87" s="150" t="s">
        <v>43</v>
      </c>
      <c r="G87" s="151"/>
      <c r="H87" s="93" t="str">
        <f>CONCATENATE(U87,"h")</f>
        <v>01h</v>
      </c>
      <c r="K87" s="69"/>
      <c r="U87" s="154" t="str">
        <f>LEFT(DEC2HEX(C26,4),2)</f>
        <v>01</v>
      </c>
      <c r="V87" s="155"/>
      <c r="W87" s="44" t="s">
        <v>20</v>
      </c>
    </row>
    <row r="88" spans="1:11" ht="14.25">
      <c r="A88" s="69"/>
      <c r="B88" s="69"/>
      <c r="C88" s="161"/>
      <c r="D88" s="161"/>
      <c r="E88" s="105"/>
      <c r="F88" s="106"/>
      <c r="G88" s="106"/>
      <c r="H88" s="86"/>
      <c r="J88" s="69"/>
      <c r="K88" s="69"/>
    </row>
    <row r="89" spans="1:11" ht="15">
      <c r="A89" s="69"/>
      <c r="B89" s="69"/>
      <c r="C89" s="161"/>
      <c r="D89" s="161"/>
      <c r="E89" s="105"/>
      <c r="F89" s="107" t="s">
        <v>133</v>
      </c>
      <c r="G89" s="86"/>
      <c r="H89" s="86"/>
      <c r="J89" s="69"/>
      <c r="K89" s="69"/>
    </row>
    <row r="90" spans="1:2" ht="14.25">
      <c r="A90" s="69"/>
      <c r="B90" s="69"/>
    </row>
    <row r="91" spans="1:2" ht="14.25">
      <c r="A91" s="69"/>
      <c r="B91" s="69"/>
    </row>
    <row r="92" spans="1:2" ht="14.25">
      <c r="A92" s="69"/>
      <c r="B92" s="69"/>
    </row>
    <row r="93" spans="1:2" ht="14.25">
      <c r="A93" s="69"/>
      <c r="B93" s="69"/>
    </row>
    <row r="94" spans="1:2" ht="14.25">
      <c r="A94" s="69"/>
      <c r="B94" s="69"/>
    </row>
    <row r="95" spans="1:2" ht="14.25">
      <c r="A95" s="69"/>
      <c r="B95" s="69"/>
    </row>
    <row r="96" spans="1:11" ht="14.25">
      <c r="A96" s="69"/>
      <c r="C96" s="162"/>
      <c r="D96" s="162"/>
      <c r="E96" s="44"/>
      <c r="J96" s="69"/>
      <c r="K96" s="69"/>
    </row>
    <row r="97" spans="1:4" ht="14.25">
      <c r="A97" s="69"/>
      <c r="C97" s="162"/>
      <c r="D97" s="162"/>
    </row>
    <row r="100" spans="3:4" ht="14.25">
      <c r="C100" s="162"/>
      <c r="D100" s="167"/>
    </row>
    <row r="101" spans="3:4" ht="14.25">
      <c r="C101" s="162"/>
      <c r="D101" s="167"/>
    </row>
    <row r="102" spans="3:4" ht="14.25">
      <c r="C102" s="162"/>
      <c r="D102" s="162"/>
    </row>
    <row r="103" spans="3:4" ht="14.25">
      <c r="C103" s="162"/>
      <c r="D103" s="162"/>
    </row>
    <row r="104" spans="3:4" ht="14.25">
      <c r="C104" s="162"/>
      <c r="D104" s="162"/>
    </row>
    <row r="105" spans="3:4" ht="14.25">
      <c r="C105" s="162"/>
      <c r="D105" s="162"/>
    </row>
    <row r="106" spans="3:4" ht="14.25">
      <c r="C106" s="162"/>
      <c r="D106" s="162"/>
    </row>
    <row r="107" spans="3:4" ht="14.25">
      <c r="C107" s="162"/>
      <c r="D107" s="162"/>
    </row>
  </sheetData>
  <sheetProtection password="DBC7" sheet="1" selectLockedCells="1"/>
  <mergeCells count="97">
    <mergeCell ref="C104:C105"/>
    <mergeCell ref="D104:D105"/>
    <mergeCell ref="C106:C107"/>
    <mergeCell ref="D106:D107"/>
    <mergeCell ref="C96:C97"/>
    <mergeCell ref="D96:D97"/>
    <mergeCell ref="C100:C101"/>
    <mergeCell ref="D100:D101"/>
    <mergeCell ref="C102:C103"/>
    <mergeCell ref="D102:D103"/>
    <mergeCell ref="F86:G86"/>
    <mergeCell ref="U86:V86"/>
    <mergeCell ref="F87:G87"/>
    <mergeCell ref="U87:V87"/>
    <mergeCell ref="C88:C89"/>
    <mergeCell ref="D88:D89"/>
    <mergeCell ref="F82:G82"/>
    <mergeCell ref="F83:G83"/>
    <mergeCell ref="F84:G84"/>
    <mergeCell ref="U84:V84"/>
    <mergeCell ref="F85:G85"/>
    <mergeCell ref="U85:V85"/>
    <mergeCell ref="F79:G79"/>
    <mergeCell ref="U79:V79"/>
    <mergeCell ref="F80:G80"/>
    <mergeCell ref="U80:V80"/>
    <mergeCell ref="F81:G81"/>
    <mergeCell ref="R81:S81"/>
    <mergeCell ref="U81:V81"/>
    <mergeCell ref="F76:G76"/>
    <mergeCell ref="U76:V76"/>
    <mergeCell ref="F77:G77"/>
    <mergeCell ref="R77:S77"/>
    <mergeCell ref="U77:V77"/>
    <mergeCell ref="F78:G78"/>
    <mergeCell ref="U78:V78"/>
    <mergeCell ref="F73:G73"/>
    <mergeCell ref="U73:V73"/>
    <mergeCell ref="F74:G74"/>
    <mergeCell ref="U74:V74"/>
    <mergeCell ref="F75:G75"/>
    <mergeCell ref="U75:V75"/>
    <mergeCell ref="F68:G68"/>
    <mergeCell ref="U68:V68"/>
    <mergeCell ref="F69:G69"/>
    <mergeCell ref="U69:V69"/>
    <mergeCell ref="F71:G71"/>
    <mergeCell ref="U71:V71"/>
    <mergeCell ref="F63:G63"/>
    <mergeCell ref="U63:V63"/>
    <mergeCell ref="F65:G65"/>
    <mergeCell ref="U65:V65"/>
    <mergeCell ref="F67:G67"/>
    <mergeCell ref="U67:V67"/>
    <mergeCell ref="F60:G60"/>
    <mergeCell ref="U60:V60"/>
    <mergeCell ref="F61:G61"/>
    <mergeCell ref="U61:V61"/>
    <mergeCell ref="F62:G62"/>
    <mergeCell ref="U62:V62"/>
    <mergeCell ref="F57:G57"/>
    <mergeCell ref="U57:V57"/>
    <mergeCell ref="F58:G58"/>
    <mergeCell ref="U58:V58"/>
    <mergeCell ref="F59:G59"/>
    <mergeCell ref="U59:V59"/>
    <mergeCell ref="F54:G54"/>
    <mergeCell ref="U54:V54"/>
    <mergeCell ref="F55:G55"/>
    <mergeCell ref="U55:V55"/>
    <mergeCell ref="F56:G56"/>
    <mergeCell ref="U56:V56"/>
    <mergeCell ref="F51:G51"/>
    <mergeCell ref="U51:V51"/>
    <mergeCell ref="F52:G52"/>
    <mergeCell ref="U52:V52"/>
    <mergeCell ref="F53:G53"/>
    <mergeCell ref="U53:V53"/>
    <mergeCell ref="F48:G48"/>
    <mergeCell ref="U48:V48"/>
    <mergeCell ref="F49:G49"/>
    <mergeCell ref="U49:V49"/>
    <mergeCell ref="F50:G50"/>
    <mergeCell ref="U50:V50"/>
    <mergeCell ref="K33:L33"/>
    <mergeCell ref="K34:M34"/>
    <mergeCell ref="K35:L35"/>
    <mergeCell ref="F46:G46"/>
    <mergeCell ref="U46:V46"/>
    <mergeCell ref="F47:G47"/>
    <mergeCell ref="U47:V47"/>
    <mergeCell ref="K24:L24"/>
    <mergeCell ref="K28:M28"/>
    <mergeCell ref="K29:L29"/>
    <mergeCell ref="K30:M30"/>
    <mergeCell ref="K31:L31"/>
    <mergeCell ref="K32:M3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dhenders</cp:lastModifiedBy>
  <cp:lastPrinted>2010-05-28T02:35:48Z</cp:lastPrinted>
  <dcterms:created xsi:type="dcterms:W3CDTF">2007-11-06T04:52:54Z</dcterms:created>
  <dcterms:modified xsi:type="dcterms:W3CDTF">2017-02-01T01:03:30Z</dcterms:modified>
  <cp:category/>
  <cp:version/>
  <cp:contentType/>
  <cp:contentStatus/>
</cp:coreProperties>
</file>