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960" windowWidth="10200" windowHeight="7815" tabRatio="724" activeTab="0"/>
  </bookViews>
  <sheets>
    <sheet name="Readme English" sheetId="1" r:id="rId1"/>
    <sheet name="S1D13L04(WQVGA) English" sheetId="2" r:id="rId2"/>
    <sheet name="Readme Japanese" sheetId="3" r:id="rId3"/>
    <sheet name="S1D13L04(WQVGA) Japanese" sheetId="4" r:id="rId4"/>
  </sheets>
  <definedNames/>
  <calcPr fullCalcOnLoad="1"/>
</workbook>
</file>

<file path=xl/sharedStrings.xml><?xml version="1.0" encoding="utf-8"?>
<sst xmlns="http://schemas.openxmlformats.org/spreadsheetml/2006/main" count="867" uniqueCount="311">
  <si>
    <t>Vertical</t>
  </si>
  <si>
    <t>Panel size</t>
  </si>
  <si>
    <t>pixel</t>
  </si>
  <si>
    <t>MHz</t>
  </si>
  <si>
    <t>H Back Porch</t>
  </si>
  <si>
    <t>H Front Porch</t>
  </si>
  <si>
    <t>V Front Porch</t>
  </si>
  <si>
    <t>V Back Porch</t>
  </si>
  <si>
    <t>V Frequency</t>
  </si>
  <si>
    <t>V Period</t>
  </si>
  <si>
    <t>Hz</t>
  </si>
  <si>
    <t>H Period (th)</t>
  </si>
  <si>
    <t>Fsysclk /</t>
  </si>
  <si>
    <t>Fpll *</t>
  </si>
  <si>
    <t>h</t>
  </si>
  <si>
    <t>H Low Width</t>
  </si>
  <si>
    <t>V Low Width</t>
  </si>
  <si>
    <t>PCLK</t>
  </si>
  <si>
    <t>Line</t>
  </si>
  <si>
    <t>Panel frequency (MHz)</t>
  </si>
  <si>
    <t>Panel Data bus width</t>
  </si>
  <si>
    <t>1: 16-bit</t>
  </si>
  <si>
    <t>2: 18-biit</t>
  </si>
  <si>
    <t>Color depth</t>
  </si>
  <si>
    <t>3: 32bpp</t>
  </si>
  <si>
    <t>Auto Refresh to Active Cycle</t>
  </si>
  <si>
    <t>Active to Precharge Cycle</t>
  </si>
  <si>
    <t>CAS Latency</t>
  </si>
  <si>
    <t>Address</t>
  </si>
  <si>
    <t>Data</t>
  </si>
  <si>
    <t>MSB</t>
  </si>
  <si>
    <t>LSB</t>
  </si>
  <si>
    <t>7 - 0</t>
  </si>
  <si>
    <t>REG[0460h] =</t>
  </si>
  <si>
    <t>A5</t>
  </si>
  <si>
    <t>5A</t>
  </si>
  <si>
    <t>15 - 8</t>
  </si>
  <si>
    <t>SYSTEM Clock Source</t>
  </si>
  <si>
    <t>LCD Clock Source</t>
  </si>
  <si>
    <t>for System</t>
  </si>
  <si>
    <t xml:space="preserve"> CLKI3</t>
  </si>
  <si>
    <t>BUSCLK</t>
  </si>
  <si>
    <t>OSC1CLK</t>
  </si>
  <si>
    <t>OSC2CLK</t>
  </si>
  <si>
    <t>CNF[8:7]=00</t>
  </si>
  <si>
    <t>CNF[8:7]=01</t>
  </si>
  <si>
    <t>CNF[8:7]=10</t>
  </si>
  <si>
    <t>CNF[8:7]=11</t>
  </si>
  <si>
    <t>1-16</t>
  </si>
  <si>
    <t>Fpllo *</t>
  </si>
  <si>
    <t>Fpllo /</t>
  </si>
  <si>
    <t>2,4,8</t>
  </si>
  <si>
    <t xml:space="preserve">REG[0408h] = </t>
  </si>
  <si>
    <t xml:space="preserve">REG[040Ah] = </t>
  </si>
  <si>
    <t>REG[040Ch] =</t>
  </si>
  <si>
    <t>REG[040Eh] =</t>
  </si>
  <si>
    <t>REG[0424h] =</t>
  </si>
  <si>
    <t>NN</t>
  </si>
  <si>
    <t>VV</t>
  </si>
  <si>
    <t>REG[0410h] =</t>
  </si>
  <si>
    <t>REG[0428h] =</t>
  </si>
  <si>
    <t xml:space="preserve"> 40c RS</t>
  </si>
  <si>
    <t>40c  VCO</t>
  </si>
  <si>
    <t>1,2,4,8</t>
  </si>
  <si>
    <t>REG[0426h] =</t>
  </si>
  <si>
    <t>REG[0414h] =</t>
  </si>
  <si>
    <t>REG[0440h] =</t>
  </si>
  <si>
    <t>REG[0442h] =</t>
  </si>
  <si>
    <t>REG[0444h] =</t>
  </si>
  <si>
    <t>REG[0446h] =</t>
  </si>
  <si>
    <t>2,4,6,8,10,12,14,16,18,20,22,24,26,28,30,32</t>
  </si>
  <si>
    <t>REG[0462h] =</t>
  </si>
  <si>
    <t>2E</t>
  </si>
  <si>
    <t>REG[0416h] =</t>
  </si>
  <si>
    <t>REG[0418h] =</t>
  </si>
  <si>
    <t>REG[1C00h] =</t>
  </si>
  <si>
    <t>REG[1C02h] =</t>
  </si>
  <si>
    <t>REG[1C04h] =</t>
  </si>
  <si>
    <t>REG[1C06h] =</t>
  </si>
  <si>
    <t>REG[1C0Ah] =</t>
  </si>
  <si>
    <t>SDRAM External Bus Width</t>
  </si>
  <si>
    <t>bit</t>
  </si>
  <si>
    <t>16, 32</t>
  </si>
  <si>
    <t>cycle</t>
  </si>
  <si>
    <t>Return to Precharge (TRP)</t>
  </si>
  <si>
    <t>RAS to CAS delay (TRCD)</t>
  </si>
  <si>
    <t>Write to Precharge (TWR)</t>
  </si>
  <si>
    <t>3,4,5,6,7,8,9,10,11,12,13,14,15</t>
  </si>
  <si>
    <t>2,3,4</t>
  </si>
  <si>
    <t>2,3</t>
  </si>
  <si>
    <t xml:space="preserve">Memory Size </t>
  </si>
  <si>
    <t>Mbit</t>
  </si>
  <si>
    <t>128,256,512,64</t>
  </si>
  <si>
    <t>REG[0800h] =</t>
  </si>
  <si>
    <t>REG[0802h] =</t>
  </si>
  <si>
    <t>REG[0804h] =</t>
  </si>
  <si>
    <t>REG[0806h] =</t>
  </si>
  <si>
    <t>REG[0808h] =</t>
  </si>
  <si>
    <t>REG[080Ah] =</t>
  </si>
  <si>
    <t>REG[080Ch] =</t>
  </si>
  <si>
    <t>REG[080Eh] =</t>
  </si>
  <si>
    <t>REG[0810h] =</t>
  </si>
  <si>
    <t>REG[0812h] =</t>
  </si>
  <si>
    <t>REG[0814h] =</t>
  </si>
  <si>
    <t>VDPS</t>
  </si>
  <si>
    <t>VPP</t>
  </si>
  <si>
    <t>REG[0832h] =</t>
  </si>
  <si>
    <t>REG[086Ah] =</t>
  </si>
  <si>
    <t>REG[0870h] =</t>
  </si>
  <si>
    <t>REG[0830h] =</t>
  </si>
  <si>
    <t>REG[0470h] =</t>
  </si>
  <si>
    <t>1,2,3</t>
  </si>
  <si>
    <t>Resolution</t>
  </si>
  <si>
    <t>CLKI3</t>
  </si>
  <si>
    <t>Fpanel  =</t>
  </si>
  <si>
    <t>Image load</t>
  </si>
  <si>
    <t>Software Reset Register</t>
  </si>
  <si>
    <t>OSC1 Control Register</t>
  </si>
  <si>
    <t>OSC2 Control Register</t>
  </si>
  <si>
    <t>PLL1 Configuration Register 0</t>
  </si>
  <si>
    <t>PLL1 Configuration Register 1</t>
  </si>
  <si>
    <t>PLL1 Control Register</t>
  </si>
  <si>
    <t>PLL2 Configuration Register 0</t>
  </si>
  <si>
    <t>PLL2 Configuration Register 1</t>
  </si>
  <si>
    <t>PLL2 Control Register</t>
  </si>
  <si>
    <t xml:space="preserve">PLL1 Reference Clock Divide Select </t>
  </si>
  <si>
    <t>PLL1 Control Register 0</t>
  </si>
  <si>
    <t>PLL1 Control Register 1</t>
  </si>
  <si>
    <t>PLL2 Control Register 0</t>
  </si>
  <si>
    <t>PLL2 Control Register 1</t>
  </si>
  <si>
    <t>PLL2 Control Register 2</t>
  </si>
  <si>
    <t>LCD Clock Control Register 0</t>
  </si>
  <si>
    <t>Clock Enable Register</t>
  </si>
  <si>
    <t>Power Down Mode Control Register</t>
  </si>
  <si>
    <t>LCD Panel Type Select Register</t>
  </si>
  <si>
    <t>LCD Horizontal Total Register (HT)</t>
  </si>
  <si>
    <t>LCD Horizontal Display Period (HDP)</t>
  </si>
  <si>
    <t>LCD Horizontal Pulse Width (HPW)</t>
  </si>
  <si>
    <t>LCD Vertical Total Register (VT)</t>
  </si>
  <si>
    <t>LCD Vertical Display Period (VDP)</t>
  </si>
  <si>
    <t>LCD Vertical Display Period Start Position</t>
  </si>
  <si>
    <t>LCD Vertical Pulse Width Register (VPW)</t>
  </si>
  <si>
    <t>Display Mode Setting Register 1</t>
  </si>
  <si>
    <t>Main Window Front Buffer Line Address Offset</t>
  </si>
  <si>
    <t>Memoey Control Register</t>
  </si>
  <si>
    <t>Memory Configuration Register 0</t>
  </si>
  <si>
    <t>Memory Configuration Register 1</t>
  </si>
  <si>
    <t>Memory Configuration Register 2</t>
  </si>
  <si>
    <t>Memory Advanced Configuration Register</t>
  </si>
  <si>
    <t>Register</t>
  </si>
  <si>
    <t>Memory Clock Frequency (MHz)</t>
  </si>
  <si>
    <t>Fload VGAimage.bmp mem 0 F:3</t>
  </si>
  <si>
    <t>Table-1</t>
  </si>
  <si>
    <t>Table-2</t>
  </si>
  <si>
    <t>Table-3</t>
  </si>
  <si>
    <t>Table-4</t>
  </si>
  <si>
    <t>Table-5</t>
  </si>
  <si>
    <t>Table-6</t>
  </si>
  <si>
    <t>Table-7</t>
  </si>
  <si>
    <t>Table-8 PLL1</t>
  </si>
  <si>
    <t>for Lcd</t>
  </si>
  <si>
    <t>1. Enter the panel resolution in the Table-1. (Yellow cells)</t>
  </si>
  <si>
    <t>Input Data</t>
  </si>
  <si>
    <t>Register Setting Data</t>
  </si>
  <si>
    <t>Mach Value</t>
  </si>
  <si>
    <t>3. Enter the color depth of the image data in the Table-3. (Yellow cell)</t>
  </si>
  <si>
    <t>4. Enter the specifications of the SDRAM to be used in the Table-4. (Yellow cells)</t>
  </si>
  <si>
    <t>In this case, please set (Front porch + Back porch = Blanking period)</t>
  </si>
  <si>
    <t>In this case, please set H Low Width = 0, V Low Width = 0</t>
  </si>
  <si>
    <t>5. Enter the specifications of the panel to be used in the Table-5. (Yellow cells)</t>
  </si>
  <si>
    <t>Horizontal</t>
  </si>
  <si>
    <t>Panel Clock(MHz)</t>
  </si>
  <si>
    <t>Panel Clock(MHz)</t>
  </si>
  <si>
    <t>-&gt;A</t>
  </si>
  <si>
    <t>H Period (th)</t>
  </si>
  <si>
    <t>V Front Porch</t>
  </si>
  <si>
    <t>LINE</t>
  </si>
  <si>
    <t>-&gt; A</t>
  </si>
  <si>
    <t>H Front Porch</t>
  </si>
  <si>
    <t>pclk</t>
  </si>
  <si>
    <t>line</t>
  </si>
  <si>
    <t>Put values of TFT panel AC characteristics into input cell of panel setting table.</t>
  </si>
  <si>
    <t>Following are examples.</t>
  </si>
  <si>
    <t>Register Setting Sequence</t>
  </si>
  <si>
    <t>00</t>
  </si>
  <si>
    <t>40</t>
  </si>
  <si>
    <t>01</t>
  </si>
  <si>
    <t>01</t>
  </si>
  <si>
    <t>40</t>
  </si>
  <si>
    <t>05</t>
  </si>
  <si>
    <t>11</t>
  </si>
  <si>
    <t>1,2,3</t>
  </si>
  <si>
    <t>1: 8bpp</t>
  </si>
  <si>
    <t>2: 16bpp</t>
  </si>
  <si>
    <t>Display Mode Setting Register 0</t>
  </si>
  <si>
    <t>FPLINE Polarity</t>
  </si>
  <si>
    <t>2: Active High</t>
  </si>
  <si>
    <t>1: Active Low</t>
  </si>
  <si>
    <t>1: Rising edge</t>
  </si>
  <si>
    <t>2: Falling edge</t>
  </si>
  <si>
    <t>FPSHIFT trigger edge</t>
  </si>
  <si>
    <t>0</t>
  </si>
  <si>
    <t>-&gt; This setting may need to be adjusted.</t>
  </si>
  <si>
    <t>Data</t>
  </si>
  <si>
    <t>7. Enter the input clock and clock source  for LCD  in the Table-7. (Yellow cell)</t>
  </si>
  <si>
    <t>8. Please set the PLL1 to be the operating frequency of the SDRAM in Table-8. (Yellow cells)</t>
  </si>
  <si>
    <t>9. Please set the PLL2 to be the operating frequency of the panel in Table-9. (Yellow cells)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</si>
  <si>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</si>
  <si>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r>
      <t>2. Enter the panel Data Bus Width in the Table-2 (Yellow cell)</t>
    </r>
  </si>
  <si>
    <r>
      <rPr>
        <b/>
        <sz val="14"/>
        <rFont val="Arial"/>
        <family val="2"/>
      </rPr>
      <t>Note1.</t>
    </r>
    <r>
      <rPr>
        <sz val="14"/>
        <rFont val="Arial"/>
        <family val="2"/>
      </rPr>
      <t xml:space="preserve"> Please refer to Section 5.5 "LCD Interface Pin Mapping" of S1D13513 specification.</t>
    </r>
  </si>
  <si>
    <r>
      <rPr>
        <b/>
        <sz val="14"/>
        <rFont val="Arial"/>
        <family val="2"/>
      </rPr>
      <t>Note2.</t>
    </r>
    <r>
      <rPr>
        <sz val="14"/>
        <rFont val="Arial"/>
        <family val="2"/>
      </rPr>
      <t xml:space="preserve"> Front porch and Back porch are sometimes described as "Blanking" in a panel specification.</t>
    </r>
  </si>
  <si>
    <r>
      <rPr>
        <b/>
        <sz val="14"/>
        <rFont val="Arial"/>
        <family val="2"/>
      </rPr>
      <t>Note3</t>
    </r>
    <r>
      <rPr>
        <sz val="14"/>
        <rFont val="Arial"/>
        <family val="2"/>
      </rPr>
      <t xml:space="preserve">. The Horizontal Low Width and Vertical Low Width may not be described in a panel specification. </t>
    </r>
  </si>
  <si>
    <r>
      <t>6. Enter the input clock and clock source for SYSTEM in the Table-6.</t>
    </r>
    <r>
      <rPr>
        <sz val="14"/>
        <color indexed="8"/>
        <rFont val="Arial"/>
        <family val="2"/>
      </rPr>
      <t xml:space="preserve"> (Yellow cell)</t>
    </r>
  </si>
  <si>
    <r>
      <rPr>
        <b/>
        <sz val="11"/>
        <rFont val="ＭＳ Ｐ明朝"/>
        <family val="1"/>
      </rPr>
      <t>→</t>
    </r>
    <r>
      <rPr>
        <b/>
        <sz val="11"/>
        <rFont val="Arial"/>
        <family val="2"/>
      </rPr>
      <t>B</t>
    </r>
  </si>
  <si>
    <r>
      <t>Table-9</t>
    </r>
    <r>
      <rPr>
        <sz val="11"/>
        <color indexed="10"/>
        <rFont val="ＭＳ Ｐゴシック"/>
        <family val="3"/>
      </rPr>
      <t>　</t>
    </r>
    <r>
      <rPr>
        <sz val="11"/>
        <color indexed="10"/>
        <rFont val="Arial"/>
        <family val="2"/>
      </rPr>
      <t xml:space="preserve">PLL2 </t>
    </r>
  </si>
  <si>
    <r>
      <rPr>
        <b/>
        <sz val="11"/>
        <rFont val="ＭＳ Ｐゴシック"/>
        <family val="3"/>
      </rPr>
      <t>→　</t>
    </r>
    <r>
      <rPr>
        <b/>
        <sz val="11"/>
        <rFont val="Arial"/>
        <family val="2"/>
      </rPr>
      <t>A</t>
    </r>
  </si>
  <si>
    <r>
      <t xml:space="preserve">Fplli </t>
    </r>
    <r>
      <rPr>
        <sz val="11"/>
        <color indexed="10"/>
        <rFont val="Arial"/>
        <family val="2"/>
      </rPr>
      <t>(5M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>66MHz)</t>
    </r>
    <r>
      <rPr>
        <sz val="11"/>
        <rFont val="Arial"/>
        <family val="2"/>
      </rPr>
      <t xml:space="preserve"> =</t>
    </r>
  </si>
  <si>
    <r>
      <rPr>
        <b/>
        <sz val="11"/>
        <rFont val="Arial"/>
        <family val="2"/>
      </rPr>
      <t>Fmem</t>
    </r>
    <r>
      <rPr>
        <sz val="11"/>
        <rFont val="Arial"/>
        <family val="2"/>
      </rPr>
      <t xml:space="preserve"> = Fpllo </t>
    </r>
    <r>
      <rPr>
        <sz val="11"/>
        <color indexed="10"/>
        <rFont val="Arial"/>
        <family val="2"/>
      </rPr>
      <t>(20M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 xml:space="preserve">110MHz) </t>
    </r>
    <r>
      <rPr>
        <sz val="11"/>
        <color indexed="8"/>
        <rFont val="Arial"/>
        <family val="2"/>
      </rPr>
      <t>=</t>
    </r>
  </si>
  <si>
    <r>
      <t xml:space="preserve">Fpllo </t>
    </r>
    <r>
      <rPr>
        <sz val="11"/>
        <color indexed="10"/>
        <rFont val="Arial"/>
        <family val="2"/>
      </rPr>
      <t>(20M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 xml:space="preserve">110MHz) </t>
    </r>
    <r>
      <rPr>
        <sz val="11"/>
        <color indexed="8"/>
        <rFont val="Arial"/>
        <family val="2"/>
      </rPr>
      <t>=</t>
    </r>
  </si>
  <si>
    <r>
      <t xml:space="preserve">Fvco </t>
    </r>
    <r>
      <rPr>
        <sz val="11"/>
        <color indexed="10"/>
        <rFont val="Arial"/>
        <family val="2"/>
      </rPr>
      <t>(100M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>400MHz)</t>
    </r>
    <r>
      <rPr>
        <sz val="11"/>
        <rFont val="Arial"/>
        <family val="2"/>
      </rPr>
      <t xml:space="preserve"> =</t>
    </r>
  </si>
  <si>
    <t>FPFRAME Polarity</t>
  </si>
  <si>
    <r>
      <rPr>
        <b/>
        <sz val="14"/>
        <rFont val="Arial"/>
        <family val="2"/>
      </rPr>
      <t>Note5.</t>
    </r>
    <r>
      <rPr>
        <sz val="14"/>
        <rFont val="Arial"/>
        <family val="2"/>
      </rPr>
      <t xml:space="preserve"> Match the memory frequency 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 in the Table-4 and PLL out frequency (</t>
    </r>
    <r>
      <rPr>
        <b/>
        <sz val="14"/>
        <rFont val="Arial"/>
        <family val="2"/>
      </rPr>
      <t>Fmem)</t>
    </r>
    <r>
      <rPr>
        <sz val="14"/>
        <rFont val="Arial"/>
        <family val="2"/>
      </rPr>
      <t xml:space="preserve"> in the </t>
    </r>
    <r>
      <rPr>
        <sz val="14"/>
        <color indexed="8"/>
        <rFont val="Arial"/>
        <family val="2"/>
      </rPr>
      <t>Table-8.</t>
    </r>
  </si>
  <si>
    <r>
      <rPr>
        <b/>
        <sz val="14"/>
        <rFont val="Arial"/>
        <family val="2"/>
      </rPr>
      <t>Note6.</t>
    </r>
    <r>
      <rPr>
        <sz val="14"/>
        <rFont val="Arial"/>
        <family val="2"/>
      </rPr>
      <t xml:space="preserve"> Match the panel frequency (</t>
    </r>
    <r>
      <rPr>
        <b/>
        <sz val="14"/>
        <rFont val="Arial"/>
        <family val="2"/>
      </rPr>
      <t>B</t>
    </r>
    <r>
      <rPr>
        <sz val="14"/>
        <rFont val="Arial"/>
        <family val="2"/>
      </rPr>
      <t>) in the Table-5 and PLL out frequency (</t>
    </r>
    <r>
      <rPr>
        <b/>
        <sz val="14"/>
        <rFont val="Arial"/>
        <family val="2"/>
      </rPr>
      <t>Fpanel)</t>
    </r>
    <r>
      <rPr>
        <sz val="14"/>
        <rFont val="Arial"/>
        <family val="2"/>
      </rPr>
      <t xml:space="preserve"> in the </t>
    </r>
    <r>
      <rPr>
        <sz val="14"/>
        <color indexed="8"/>
        <rFont val="Arial"/>
        <family val="2"/>
      </rPr>
      <t>Table-9.</t>
    </r>
  </si>
  <si>
    <r>
      <rPr>
        <b/>
        <sz val="14"/>
        <rFont val="Arial"/>
        <family val="2"/>
      </rPr>
      <t>Note7.</t>
    </r>
    <r>
      <rPr>
        <sz val="14"/>
        <rFont val="Arial"/>
        <family val="2"/>
      </rPr>
      <t xml:space="preserve"> The frequency of Input Clock to PLL should be in the renge of red colored figures in the Table-8 and Table-9.</t>
    </r>
  </si>
  <si>
    <r>
      <rPr>
        <b/>
        <sz val="14"/>
        <rFont val="Arial"/>
        <family val="2"/>
      </rPr>
      <t>Note4</t>
    </r>
    <r>
      <rPr>
        <sz val="14"/>
        <rFont val="Arial"/>
        <family val="2"/>
      </rPr>
      <t>. Please refer to panel AC timing specification for the polarity of FPSHIFT, FPLINE and FPFRAME.</t>
    </r>
  </si>
  <si>
    <t>Source Divide Retio</t>
  </si>
  <si>
    <t>Source Divide Retio</t>
  </si>
  <si>
    <t>LCD DCLK Divide Select</t>
  </si>
  <si>
    <t xml:space="preserve"> This sheet is for the setting of TFT panel.</t>
  </si>
  <si>
    <t>HND-4.3-480272EF</t>
  </si>
  <si>
    <t>1: CLKI3 Pin</t>
  </si>
  <si>
    <t>2: BUSCLK Pin</t>
  </si>
  <si>
    <t>3: OSC1 Clock</t>
  </si>
  <si>
    <t>4: OSC2 Clock</t>
  </si>
  <si>
    <t>1: OSC1 Clock</t>
  </si>
  <si>
    <t>2: OSC2 Clock</t>
  </si>
  <si>
    <t>3: CLKI3 Pin</t>
  </si>
  <si>
    <t>4: BUSCLK Pin</t>
  </si>
  <si>
    <t>System clock source</t>
  </si>
  <si>
    <t>System clock source, CNF setting</t>
  </si>
  <si>
    <t>PLL1,2 V Divider</t>
  </si>
  <si>
    <t>PLL2 VC</t>
  </si>
  <si>
    <t>PLL1 VC</t>
  </si>
  <si>
    <t>PLL2 RS</t>
  </si>
  <si>
    <t>PLL1 RS</t>
  </si>
  <si>
    <t>PLL1,2 Source Divide Ratio</t>
  </si>
  <si>
    <t>SDRAM External Bus Width</t>
  </si>
  <si>
    <t>TWR</t>
  </si>
  <si>
    <t>00</t>
  </si>
  <si>
    <t>LCD Horizontal Display Period Start Position (HDPS)</t>
  </si>
  <si>
    <t>LCD Horizontal Pulse Start Position (HPS)</t>
  </si>
  <si>
    <t>0</t>
  </si>
  <si>
    <t>LCD Vertical Pulse Start Position (VPS)</t>
  </si>
  <si>
    <t>Main/PIP1/PIP2 Window Back Buffer Line Address Offset</t>
  </si>
  <si>
    <t>Hz</t>
  </si>
  <si>
    <t>V Frequency</t>
  </si>
  <si>
    <t>line</t>
  </si>
  <si>
    <t>V Low Width</t>
  </si>
  <si>
    <t>V Period</t>
  </si>
  <si>
    <t>V Back Porch</t>
  </si>
  <si>
    <t>V Front Porch</t>
  </si>
  <si>
    <t>pclk</t>
  </si>
  <si>
    <t>H Low Width</t>
  </si>
  <si>
    <t>H Period (th)</t>
  </si>
  <si>
    <t>H Back Porch</t>
  </si>
  <si>
    <t>H Front Porch</t>
  </si>
  <si>
    <t>MHz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</si>
  <si>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</si>
  <si>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Line</t>
  </si>
  <si>
    <t>PCLK</t>
  </si>
  <si>
    <t>-&gt; A</t>
  </si>
  <si>
    <t>Panel Clock(MHz)</t>
  </si>
  <si>
    <t>LINE</t>
  </si>
  <si>
    <t>-&gt;A</t>
  </si>
  <si>
    <r>
      <rPr>
        <sz val="11"/>
        <rFont val="ＭＳ Ｐ明朝"/>
        <family val="1"/>
      </rPr>
      <t>以下は入力例です。</t>
    </r>
  </si>
  <si>
    <r>
      <rPr>
        <sz val="11"/>
        <rFont val="ＭＳ Ｐ明朝"/>
        <family val="1"/>
      </rPr>
      <t>最適なレジスタ設定を出力します。</t>
    </r>
  </si>
  <si>
    <r>
      <t xml:space="preserve"> </t>
    </r>
    <r>
      <rPr>
        <sz val="14"/>
        <rFont val="ＭＳ Ｐゴシック"/>
        <family val="3"/>
      </rPr>
      <t>このシートは、</t>
    </r>
    <r>
      <rPr>
        <sz val="14"/>
        <rFont val="Arial"/>
        <family val="2"/>
      </rPr>
      <t>TFT</t>
    </r>
    <r>
      <rPr>
        <sz val="14"/>
        <rFont val="ＭＳ Ｐゴシック"/>
        <family val="3"/>
      </rPr>
      <t>パネル設定用です。</t>
    </r>
  </si>
  <si>
    <r>
      <rPr>
        <sz val="16"/>
        <rFont val="ＭＳ Ｐ明朝"/>
        <family val="1"/>
      </rPr>
      <t>入力データ</t>
    </r>
  </si>
  <si>
    <r>
      <rPr>
        <sz val="14"/>
        <rFont val="ＭＳ Ｐ明朝"/>
        <family val="1"/>
      </rPr>
      <t>レジスタ設定値</t>
    </r>
  </si>
  <si>
    <r>
      <rPr>
        <sz val="14"/>
        <rFont val="ＭＳ Ｐ明朝"/>
        <family val="1"/>
      </rPr>
      <t>周波数を合わせます</t>
    </r>
  </si>
  <si>
    <r>
      <t xml:space="preserve">1.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1</t>
    </r>
    <r>
      <rPr>
        <sz val="14"/>
        <rFont val="ＭＳ Ｐゴシック"/>
        <family val="3"/>
      </rPr>
      <t>にパネルサイズを設定してください（黄色のセル）。</t>
    </r>
  </si>
  <si>
    <r>
      <t xml:space="preserve">2.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にパネルデータのバス幅を設定してください（黄色のセル）。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</si>
  <si>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パネル</t>
    </r>
    <r>
      <rPr>
        <sz val="14"/>
        <rFont val="Arial"/>
        <family val="2"/>
      </rPr>
      <t>I/F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Pin</t>
    </r>
    <r>
      <rPr>
        <sz val="14"/>
        <rFont val="ＭＳ Ｐ明朝"/>
        <family val="1"/>
      </rPr>
      <t>配置は仕様書の</t>
    </r>
    <r>
      <rPr>
        <sz val="14"/>
        <rFont val="Arial"/>
        <family val="2"/>
      </rPr>
      <t>5.5</t>
    </r>
    <r>
      <rPr>
        <sz val="14"/>
        <rFont val="ＭＳ Ｐ明朝"/>
        <family val="1"/>
      </rPr>
      <t>項</t>
    </r>
    <r>
      <rPr>
        <sz val="14"/>
        <rFont val="Arial"/>
        <family val="2"/>
      </rPr>
      <t xml:space="preserve"> "Panel Interface Pin Mapping"</t>
    </r>
    <r>
      <rPr>
        <sz val="14"/>
        <rFont val="ＭＳ Ｐ明朝"/>
        <family val="1"/>
      </rPr>
      <t>を参照してください。</t>
    </r>
  </si>
  <si>
    <r>
      <t xml:space="preserve">3.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に入力画像の</t>
    </r>
    <r>
      <rPr>
        <sz val="14"/>
        <rFont val="Arial"/>
        <family val="2"/>
      </rPr>
      <t>Color Depth</t>
    </r>
    <r>
      <rPr>
        <sz val="14"/>
        <rFont val="ＭＳ Ｐゴシック"/>
        <family val="3"/>
      </rPr>
      <t>を入力してください（黄色のセル）。</t>
    </r>
  </si>
  <si>
    <r>
      <t xml:space="preserve">4.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にご使用される</t>
    </r>
    <r>
      <rPr>
        <sz val="14"/>
        <rFont val="Arial"/>
        <family val="2"/>
      </rPr>
      <t>SDRAM</t>
    </r>
    <r>
      <rPr>
        <sz val="14"/>
        <rFont val="ＭＳ Ｐ明朝"/>
        <family val="1"/>
      </rPr>
      <t>の仕様を入力してください（黄色のセル）。</t>
    </r>
  </si>
  <si>
    <r>
      <t xml:space="preserve">5.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にご使用されるパネル仕様を入力してください（黄色のセル）。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</si>
  <si>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</rPr>
      <t>ご使用されるパネルによっては</t>
    </r>
    <r>
      <rPr>
        <sz val="14"/>
        <rFont val="Arial"/>
        <family val="2"/>
      </rPr>
      <t>Front Porch,Back Porch</t>
    </r>
    <r>
      <rPr>
        <sz val="14"/>
        <rFont val="ＭＳ Ｐゴシック"/>
        <family val="3"/>
      </rPr>
      <t>は</t>
    </r>
    <r>
      <rPr>
        <sz val="14"/>
        <rFont val="Arial"/>
        <family val="2"/>
      </rPr>
      <t>Blanking</t>
    </r>
    <r>
      <rPr>
        <sz val="14"/>
        <rFont val="ＭＳ Ｐゴシック"/>
        <family val="3"/>
      </rPr>
      <t>と記述されているものがあります。</t>
    </r>
  </si>
  <si>
    <r>
      <rPr>
        <sz val="14"/>
        <rFont val="ＭＳ Ｐ明朝"/>
        <family val="1"/>
      </rPr>
      <t>その場合は</t>
    </r>
    <r>
      <rPr>
        <sz val="14"/>
        <rFont val="Arial"/>
        <family val="2"/>
      </rPr>
      <t>(Front Porch + Back Porch = Blanking Period)</t>
    </r>
    <r>
      <rPr>
        <sz val="14"/>
        <rFont val="ＭＳ Ｐ明朝"/>
        <family val="1"/>
      </rPr>
      <t>となるように設定してください。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</si>
  <si>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.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Low Width</t>
    </r>
    <r>
      <rPr>
        <sz val="14"/>
        <rFont val="ＭＳ Ｐ明朝"/>
        <family val="1"/>
      </rPr>
      <t>を使用しないパネルがあります。</t>
    </r>
  </si>
  <si>
    <r>
      <rPr>
        <sz val="14"/>
        <rFont val="ＭＳ Ｐゴシック"/>
        <family val="3"/>
      </rPr>
      <t>その場合は</t>
    </r>
    <r>
      <rPr>
        <sz val="14"/>
        <rFont val="Arial"/>
        <family val="2"/>
      </rPr>
      <t>H=0,V=0</t>
    </r>
    <r>
      <rPr>
        <sz val="14"/>
        <rFont val="ＭＳ Ｐゴシック"/>
        <family val="3"/>
      </rPr>
      <t>を入力してください。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</si>
  <si>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 xml:space="preserve">4. </t>
    </r>
    <r>
      <rPr>
        <sz val="14"/>
        <rFont val="Arial"/>
        <family val="2"/>
      </rPr>
      <t>FPSHIFT,FPLINE,FPFRAME</t>
    </r>
    <r>
      <rPr>
        <sz val="14"/>
        <rFont val="ＭＳ Ｐゴシック"/>
        <family val="3"/>
      </rPr>
      <t>の極性については、ご使用されるパネルの</t>
    </r>
    <r>
      <rPr>
        <sz val="14"/>
        <rFont val="Arial"/>
        <family val="2"/>
      </rPr>
      <t>AC</t>
    </r>
    <r>
      <rPr>
        <sz val="14"/>
        <rFont val="ＭＳ Ｐゴシック"/>
        <family val="3"/>
      </rPr>
      <t>タイミングをご参照ください。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</si>
  <si>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>6.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5</t>
    </r>
    <r>
      <rPr>
        <sz val="14"/>
        <rFont val="ＭＳ Ｐゴシック"/>
        <family val="3"/>
      </rPr>
      <t>のパネル周波数</t>
    </r>
    <r>
      <rPr>
        <sz val="14"/>
        <rFont val="Arial"/>
        <family val="2"/>
      </rPr>
      <t>(B)</t>
    </r>
    <r>
      <rPr>
        <sz val="14"/>
        <rFont val="ＭＳ Ｐゴシック"/>
        <family val="3"/>
      </rPr>
      <t>と表</t>
    </r>
    <r>
      <rPr>
        <sz val="14"/>
        <rFont val="Arial"/>
        <family val="2"/>
      </rPr>
      <t>9</t>
    </r>
    <r>
      <rPr>
        <sz val="14"/>
        <rFont val="ＭＳ Ｐゴシック"/>
        <family val="3"/>
      </rPr>
      <t>の</t>
    </r>
    <r>
      <rPr>
        <sz val="14"/>
        <rFont val="Arial"/>
        <family val="2"/>
      </rPr>
      <t>Fpanel</t>
    </r>
    <r>
      <rPr>
        <sz val="14"/>
        <rFont val="ＭＳ Ｐゴシック"/>
        <family val="3"/>
      </rPr>
      <t>の値は合うように設定してください。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</si>
  <si>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 xml:space="preserve">7. </t>
    </r>
    <r>
      <rPr>
        <sz val="14"/>
        <rFont val="Arial"/>
        <family val="2"/>
      </rPr>
      <t>PLL</t>
    </r>
    <r>
      <rPr>
        <sz val="14"/>
        <rFont val="ＭＳ Ｐゴシック"/>
        <family val="3"/>
      </rPr>
      <t>への入力クロック周波数は表</t>
    </r>
    <r>
      <rPr>
        <sz val="14"/>
        <rFont val="Arial"/>
        <family val="2"/>
      </rPr>
      <t>8,9</t>
    </r>
    <r>
      <rPr>
        <sz val="14"/>
        <rFont val="ＭＳ Ｐゴシック"/>
        <family val="3"/>
      </rPr>
      <t>の赤文字で記されたレンジの範囲内で設定してください。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</si>
  <si>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1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</si>
  <si>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2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</si>
  <si>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3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</si>
  <si>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4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</si>
  <si>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6</t>
    </r>
  </si>
  <si>
    <t>レジスタ設定のシーケンス</t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</si>
  <si>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5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</si>
  <si>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8 PLL1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</si>
  <si>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9</t>
    </r>
    <r>
      <rPr>
        <sz val="11"/>
        <color indexed="10"/>
        <rFont val="ＭＳ Ｐゴシック"/>
        <family val="3"/>
      </rPr>
      <t>　</t>
    </r>
    <r>
      <rPr>
        <sz val="11"/>
        <color indexed="10"/>
        <rFont val="Arial"/>
        <family val="2"/>
      </rPr>
      <t xml:space="preserve">PLL2 </t>
    </r>
  </si>
  <si>
    <r>
      <t xml:space="preserve">6. </t>
    </r>
    <r>
      <rPr>
        <sz val="14"/>
        <rFont val="ＭＳ Ｐ明朝"/>
        <family val="1"/>
      </rPr>
      <t>表６にシステムクロックのソースと入力周波数を入力してください（黄色のセル）。</t>
    </r>
  </si>
  <si>
    <r>
      <t xml:space="preserve">7.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7</t>
    </r>
    <r>
      <rPr>
        <sz val="14"/>
        <rFont val="ＭＳ Ｐ明朝"/>
        <family val="1"/>
      </rPr>
      <t>に</t>
    </r>
    <r>
      <rPr>
        <sz val="14"/>
        <rFont val="Arial"/>
        <family val="2"/>
      </rPr>
      <t xml:space="preserve">LCD </t>
    </r>
    <r>
      <rPr>
        <sz val="14"/>
        <rFont val="ＭＳ Ｐ明朝"/>
        <family val="1"/>
      </rPr>
      <t>クロックのソースと入力周波数を入力してください（黄色のセル）。</t>
    </r>
  </si>
  <si>
    <r>
      <t>8</t>
    </r>
    <r>
      <rPr>
        <sz val="14"/>
        <rFont val="ＭＳ Ｐゴシック"/>
        <family val="3"/>
      </rPr>
      <t>．表</t>
    </r>
    <r>
      <rPr>
        <sz val="14"/>
        <rFont val="Arial"/>
        <family val="2"/>
      </rPr>
      <t>8</t>
    </r>
    <r>
      <rPr>
        <sz val="14"/>
        <rFont val="ＭＳ Ｐゴシック"/>
        <family val="3"/>
      </rPr>
      <t>で</t>
    </r>
    <r>
      <rPr>
        <sz val="14"/>
        <rFont val="Arial"/>
        <family val="2"/>
      </rPr>
      <t>SDRAM</t>
    </r>
    <r>
      <rPr>
        <sz val="14"/>
        <rFont val="ＭＳ Ｐゴシック"/>
        <family val="3"/>
      </rPr>
      <t>の動作周波数を決めるため</t>
    </r>
    <r>
      <rPr>
        <sz val="14"/>
        <rFont val="Arial"/>
        <family val="2"/>
      </rPr>
      <t>PLL1</t>
    </r>
    <r>
      <rPr>
        <sz val="14"/>
        <rFont val="ＭＳ Ｐゴシック"/>
        <family val="3"/>
      </rPr>
      <t>を設定してください。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</si>
  <si>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5.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のメモリー周波数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</t>
    </r>
    <r>
      <rPr>
        <sz val="14"/>
        <rFont val="ＭＳ Ｐ明朝"/>
        <family val="1"/>
      </rPr>
      <t>と表</t>
    </r>
    <r>
      <rPr>
        <sz val="14"/>
        <rFont val="Arial"/>
        <family val="2"/>
      </rPr>
      <t>8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Fmem</t>
    </r>
    <r>
      <rPr>
        <sz val="14"/>
        <rFont val="ＭＳ Ｐ明朝"/>
        <family val="1"/>
      </rPr>
      <t>の値が合うように設定してください。</t>
    </r>
  </si>
  <si>
    <r>
      <t xml:space="preserve">9.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9</t>
    </r>
    <r>
      <rPr>
        <sz val="14"/>
        <rFont val="ＭＳ Ｐゴシック"/>
        <family val="3"/>
      </rPr>
      <t>でパネルの周波数を決めるため</t>
    </r>
    <r>
      <rPr>
        <sz val="14"/>
        <rFont val="Arial"/>
        <family val="2"/>
      </rPr>
      <t>PLL2</t>
    </r>
    <r>
      <rPr>
        <sz val="14"/>
        <rFont val="ＭＳ Ｐゴシック"/>
        <family val="3"/>
      </rPr>
      <t>の設定をしてください。</t>
    </r>
  </si>
  <si>
    <r>
      <t>TFT</t>
    </r>
    <r>
      <rPr>
        <sz val="11"/>
        <rFont val="ＭＳ Ｐ明朝"/>
        <family val="1"/>
      </rPr>
      <t>パネルの</t>
    </r>
    <r>
      <rPr>
        <sz val="11"/>
        <rFont val="Arial"/>
        <family val="2"/>
      </rPr>
      <t>AC</t>
    </r>
    <r>
      <rPr>
        <sz val="11"/>
        <rFont val="ＭＳ Ｐ明朝"/>
        <family val="1"/>
      </rPr>
      <t>特性の数値を、下記のように</t>
    </r>
    <r>
      <rPr>
        <sz val="11"/>
        <rFont val="Arial"/>
        <family val="2"/>
      </rPr>
      <t>S1D13L04(WQVGA)</t>
    </r>
    <r>
      <rPr>
        <sz val="11"/>
        <rFont val="ＭＳ Ｐ明朝"/>
        <family val="1"/>
      </rPr>
      <t>のシートの黄色のセルに入力してください。</t>
    </r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</si>
  <si>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>S1D13L04 Panel Setting</t>
    </r>
  </si>
  <si>
    <t>1,2</t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</si>
  <si>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>S1D13L04 Panel Setting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</si>
</sst>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"/>
    <numFmt numFmtId="189" formatCode="[$€-2]\ #,##0.00_);[Red]\([$€-2]\ #,##0.00\)"/>
    <numFmt numFmtId="190" formatCode="0_ "/>
    <numFmt numFmtId="191" formatCode="0.0_ "/>
    <numFmt numFmtId="192" formatCode="0.000_ "/>
    <numFmt numFmtId="193" formatCode="0.0000_ "/>
    <numFmt numFmtId="194" formatCode="0.00000_ "/>
    <numFmt numFmtId="195" formatCode="0.000000_ "/>
    <numFmt numFmtId="196" formatCode="0.0000000_ "/>
    <numFmt numFmtId="197" formatCode="0.00000000_ "/>
    <numFmt numFmtId="198" formatCode="#,##0_ "/>
    <numFmt numFmtId="199" formatCode="[&lt;=999]000;[&lt;=9999]000\-00;000\-0000"/>
  </numFmts>
  <fonts count="7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20"/>
      <name val="Arial"/>
      <family val="2"/>
    </font>
    <font>
      <sz val="14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9"/>
      <color indexed="8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20"/>
      <color indexed="9"/>
      <name val="Calibri"/>
      <family val="0"/>
    </font>
    <font>
      <sz val="20"/>
      <color indexed="9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>
      <alignment vertical="center"/>
      <protection/>
    </xf>
  </cellStyleXfs>
  <cellXfs count="160">
    <xf numFmtId="0" fontId="0" fillId="0" borderId="0" xfId="0" applyAlignment="1">
      <alignment/>
    </xf>
    <xf numFmtId="0" fontId="10" fillId="33" borderId="10" xfId="0" applyFont="1" applyFill="1" applyBorder="1" applyAlignment="1" quotePrefix="1">
      <alignment/>
    </xf>
    <xf numFmtId="0" fontId="9" fillId="34" borderId="11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2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34" borderId="15" xfId="0" applyFont="1" applyFill="1" applyBorder="1" applyAlignment="1">
      <alignment/>
    </xf>
    <xf numFmtId="0" fontId="6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9" fillId="0" borderId="19" xfId="0" applyFont="1" applyFill="1" applyBorder="1" applyAlignment="1">
      <alignment/>
    </xf>
    <xf numFmtId="0" fontId="69" fillId="0" borderId="20" xfId="0" applyFont="1" applyBorder="1" applyAlignment="1">
      <alignment/>
    </xf>
    <xf numFmtId="0" fontId="9" fillId="0" borderId="21" xfId="0" applyFont="1" applyFill="1" applyBorder="1" applyAlignment="1">
      <alignment/>
    </xf>
    <xf numFmtId="0" fontId="10" fillId="33" borderId="15" xfId="0" applyFont="1" applyFill="1" applyBorder="1" applyAlignment="1" quotePrefix="1">
      <alignment/>
    </xf>
    <xf numFmtId="0" fontId="9" fillId="0" borderId="22" xfId="0" applyFont="1" applyBorder="1" applyAlignment="1">
      <alignment/>
    </xf>
    <xf numFmtId="184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34" borderId="15" xfId="0" applyFont="1" applyFill="1" applyBorder="1" applyAlignment="1" applyProtection="1">
      <alignment/>
      <protection locked="0"/>
    </xf>
    <xf numFmtId="0" fontId="69" fillId="34" borderId="15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9" fillId="34" borderId="25" xfId="0" applyFont="1" applyFill="1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6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7" fillId="34" borderId="15" xfId="0" applyFont="1" applyFill="1" applyBorder="1" applyAlignment="1" applyProtection="1">
      <alignment/>
      <protection/>
    </xf>
    <xf numFmtId="0" fontId="18" fillId="35" borderId="27" xfId="0" applyFont="1" applyFill="1" applyBorder="1" applyAlignment="1" applyProtection="1">
      <alignment/>
      <protection/>
    </xf>
    <xf numFmtId="0" fontId="18" fillId="33" borderId="28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10" fillId="33" borderId="31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9" fillId="0" borderId="30" xfId="0" applyFont="1" applyFill="1" applyBorder="1" applyAlignment="1" applyProtection="1">
      <alignment/>
      <protection/>
    </xf>
    <xf numFmtId="0" fontId="9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9" fillId="0" borderId="38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184" fontId="9" fillId="0" borderId="27" xfId="0" applyNumberFormat="1" applyFont="1" applyBorder="1" applyAlignment="1" applyProtection="1">
      <alignment/>
      <protection/>
    </xf>
    <xf numFmtId="0" fontId="9" fillId="0" borderId="40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0" fontId="10" fillId="19" borderId="31" xfId="0" applyFont="1" applyFill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69" fillId="0" borderId="30" xfId="0" applyFont="1" applyBorder="1" applyAlignment="1" applyProtection="1">
      <alignment horizontal="right"/>
      <protection/>
    </xf>
    <xf numFmtId="0" fontId="69" fillId="0" borderId="31" xfId="0" applyFont="1" applyBorder="1" applyAlignment="1" applyProtection="1">
      <alignment horizontal="right"/>
      <protection/>
    </xf>
    <xf numFmtId="14" fontId="70" fillId="0" borderId="0" xfId="0" applyNumberFormat="1" applyFont="1" applyFill="1" applyBorder="1" applyAlignment="1" applyProtection="1" quotePrefix="1">
      <alignment/>
      <protection/>
    </xf>
    <xf numFmtId="0" fontId="70" fillId="0" borderId="0" xfId="0" applyNumberFormat="1" applyFont="1" applyFill="1" applyBorder="1" applyAlignment="1" applyProtection="1" quotePrefix="1">
      <alignment horizontal="left"/>
      <protection/>
    </xf>
    <xf numFmtId="0" fontId="71" fillId="0" borderId="34" xfId="0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9" fillId="19" borderId="30" xfId="0" applyFont="1" applyFill="1" applyBorder="1" applyAlignment="1" applyProtection="1">
      <alignment horizontal="right"/>
      <protection/>
    </xf>
    <xf numFmtId="0" fontId="9" fillId="19" borderId="31" xfId="0" applyFont="1" applyFill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31" xfId="0" applyFont="1" applyBorder="1" applyAlignment="1" applyProtection="1">
      <alignment horizontal="right"/>
      <protection/>
    </xf>
    <xf numFmtId="0" fontId="70" fillId="0" borderId="0" xfId="0" applyFont="1" applyAlignment="1" applyProtection="1">
      <alignment horizontal="left"/>
      <protection/>
    </xf>
    <xf numFmtId="0" fontId="10" fillId="0" borderId="30" xfId="0" applyFont="1" applyBorder="1" applyAlignment="1" applyProtection="1">
      <alignment horizontal="left"/>
      <protection/>
    </xf>
    <xf numFmtId="0" fontId="9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70" fillId="0" borderId="0" xfId="0" applyFont="1" applyFill="1" applyBorder="1" applyAlignment="1" applyProtection="1">
      <alignment/>
      <protection/>
    </xf>
    <xf numFmtId="11" fontId="9" fillId="0" borderId="0" xfId="0" applyNumberFormat="1" applyFont="1" applyAlignment="1" applyProtection="1">
      <alignment/>
      <protection/>
    </xf>
    <xf numFmtId="0" fontId="9" fillId="0" borderId="33" xfId="0" applyFont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70" fillId="0" borderId="0" xfId="0" applyFont="1" applyFill="1" applyBorder="1" applyAlignment="1" applyProtection="1" quotePrefix="1">
      <alignment horizontal="left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40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9" fillId="0" borderId="38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right"/>
      <protection locked="0"/>
    </xf>
    <xf numFmtId="0" fontId="9" fillId="35" borderId="28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39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70" fillId="0" borderId="28" xfId="0" applyFont="1" applyBorder="1" applyAlignment="1" applyProtection="1">
      <alignment/>
      <protection/>
    </xf>
    <xf numFmtId="0" fontId="70" fillId="35" borderId="10" xfId="0" applyFont="1" applyFill="1" applyBorder="1" applyAlignment="1" applyProtection="1">
      <alignment/>
      <protection/>
    </xf>
    <xf numFmtId="0" fontId="70" fillId="35" borderId="41" xfId="0" applyFont="1" applyFill="1" applyBorder="1" applyAlignment="1" applyProtection="1">
      <alignment/>
      <protection/>
    </xf>
    <xf numFmtId="0" fontId="72" fillId="0" borderId="28" xfId="0" applyFont="1" applyBorder="1" applyAlignment="1" applyProtection="1">
      <alignment/>
      <protection/>
    </xf>
    <xf numFmtId="0" fontId="72" fillId="0" borderId="30" xfId="0" applyFont="1" applyBorder="1" applyAlignment="1" applyProtection="1">
      <alignment/>
      <protection/>
    </xf>
    <xf numFmtId="0" fontId="70" fillId="35" borderId="42" xfId="0" applyFont="1" applyFill="1" applyBorder="1" applyAlignment="1" applyProtection="1">
      <alignment/>
      <protection/>
    </xf>
    <xf numFmtId="0" fontId="72" fillId="0" borderId="28" xfId="0" applyFont="1" applyBorder="1" applyAlignment="1" applyProtection="1">
      <alignment horizontal="right"/>
      <protection/>
    </xf>
    <xf numFmtId="0" fontId="70" fillId="35" borderId="13" xfId="0" applyFont="1" applyFill="1" applyBorder="1" applyAlignment="1" applyProtection="1">
      <alignment horizontal="right"/>
      <protection/>
    </xf>
    <xf numFmtId="0" fontId="70" fillId="35" borderId="43" xfId="0" applyFont="1" applyFill="1" applyBorder="1" applyAlignment="1" applyProtection="1">
      <alignment horizontal="right"/>
      <protection/>
    </xf>
    <xf numFmtId="0" fontId="70" fillId="35" borderId="44" xfId="0" applyFont="1" applyFill="1" applyBorder="1" applyAlignment="1" applyProtection="1">
      <alignment horizontal="right"/>
      <protection/>
    </xf>
    <xf numFmtId="0" fontId="70" fillId="35" borderId="45" xfId="0" applyFont="1" applyFill="1" applyBorder="1" applyAlignment="1" applyProtection="1">
      <alignment/>
      <protection/>
    </xf>
    <xf numFmtId="0" fontId="70" fillId="35" borderId="46" xfId="0" applyFont="1" applyFill="1" applyBorder="1" applyAlignment="1" applyProtection="1">
      <alignment horizontal="right"/>
      <protection/>
    </xf>
    <xf numFmtId="0" fontId="70" fillId="35" borderId="47" xfId="0" applyFont="1" applyFill="1" applyBorder="1" applyAlignment="1" applyProtection="1">
      <alignment/>
      <protection/>
    </xf>
    <xf numFmtId="0" fontId="70" fillId="35" borderId="48" xfId="0" applyFont="1" applyFill="1" applyBorder="1" applyAlignment="1" applyProtection="1">
      <alignment/>
      <protection/>
    </xf>
    <xf numFmtId="0" fontId="70" fillId="35" borderId="47" xfId="0" applyFont="1" applyFill="1" applyBorder="1" applyAlignment="1" applyProtection="1" quotePrefix="1">
      <alignment horizontal="left"/>
      <protection/>
    </xf>
    <xf numFmtId="0" fontId="70" fillId="35" borderId="48" xfId="0" applyFont="1" applyFill="1" applyBorder="1" applyAlignment="1" applyProtection="1" quotePrefix="1">
      <alignment horizontal="right"/>
      <protection/>
    </xf>
    <xf numFmtId="0" fontId="73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30" xfId="0" applyFont="1" applyBorder="1" applyAlignment="1" applyProtection="1">
      <alignment horizontal="left" vertical="top"/>
      <protection locked="0"/>
    </xf>
    <xf numFmtId="0" fontId="9" fillId="0" borderId="28" xfId="0" applyFont="1" applyBorder="1" applyAlignment="1" applyProtection="1">
      <alignment horizontal="center"/>
      <protection/>
    </xf>
    <xf numFmtId="0" fontId="9" fillId="0" borderId="28" xfId="0" applyNumberFormat="1" applyFont="1" applyBorder="1" applyAlignment="1" applyProtection="1" quotePrefix="1">
      <alignment horizontal="center"/>
      <protection/>
    </xf>
    <xf numFmtId="0" fontId="9" fillId="0" borderId="28" xfId="0" applyFont="1" applyBorder="1" applyAlignment="1" applyProtection="1">
      <alignment vertical="top"/>
      <protection locked="0"/>
    </xf>
    <xf numFmtId="0" fontId="70" fillId="35" borderId="49" xfId="0" applyFont="1" applyFill="1" applyBorder="1" applyAlignment="1" applyProtection="1" quotePrefix="1">
      <alignment horizontal="center"/>
      <protection/>
    </xf>
    <xf numFmtId="0" fontId="70" fillId="35" borderId="50" xfId="0" applyFont="1" applyFill="1" applyBorder="1" applyAlignment="1" applyProtection="1">
      <alignment horizontal="center"/>
      <protection/>
    </xf>
    <xf numFmtId="0" fontId="70" fillId="35" borderId="13" xfId="0" applyFont="1" applyFill="1" applyBorder="1" applyAlignment="1" applyProtection="1" quotePrefix="1">
      <alignment horizontal="center"/>
      <protection/>
    </xf>
    <xf numFmtId="0" fontId="70" fillId="35" borderId="42" xfId="0" applyFont="1" applyFill="1" applyBorder="1" applyAlignment="1" applyProtection="1">
      <alignment horizontal="center"/>
      <protection/>
    </xf>
    <xf numFmtId="0" fontId="70" fillId="35" borderId="43" xfId="0" applyFont="1" applyFill="1" applyBorder="1" applyAlignment="1" applyProtection="1">
      <alignment horizontal="center"/>
      <protection/>
    </xf>
    <xf numFmtId="0" fontId="70" fillId="35" borderId="10" xfId="0" applyFont="1" applyFill="1" applyBorder="1" applyAlignment="1" applyProtection="1">
      <alignment horizontal="center"/>
      <protection/>
    </xf>
    <xf numFmtId="0" fontId="70" fillId="35" borderId="51" xfId="0" applyFont="1" applyFill="1" applyBorder="1" applyAlignment="1" applyProtection="1" quotePrefix="1">
      <alignment horizontal="center"/>
      <protection/>
    </xf>
    <xf numFmtId="0" fontId="70" fillId="35" borderId="52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70" fillId="35" borderId="13" xfId="0" applyFont="1" applyFill="1" applyBorder="1" applyAlignment="1" applyProtection="1">
      <alignment horizontal="center"/>
      <protection/>
    </xf>
    <xf numFmtId="0" fontId="70" fillId="35" borderId="41" xfId="0" applyFont="1" applyFill="1" applyBorder="1" applyAlignment="1" applyProtection="1" quotePrefix="1">
      <alignment horizontal="center"/>
      <protection/>
    </xf>
    <xf numFmtId="0" fontId="74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71625"/>
          <a:ext cx="499110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81425" y="28194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90950" y="338137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829050" y="42005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90950" y="3590925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733800" y="3009900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71900" y="3228975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800475" y="4381500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90950" y="3971925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71900" y="3781425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9525</xdr:rowOff>
    </xdr:from>
    <xdr:to>
      <xdr:col>8</xdr:col>
      <xdr:colOff>190500</xdr:colOff>
      <xdr:row>59</xdr:row>
      <xdr:rowOff>19050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524750"/>
          <a:ext cx="49530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0</xdr:rowOff>
    </xdr:from>
    <xdr:ext cx="3228975" cy="809625"/>
    <xdr:sp>
      <xdr:nvSpPr>
        <xdr:cNvPr id="12" name="テキスト ボックス 12"/>
        <xdr:cNvSpPr txBox="1">
          <a:spLocks noChangeArrowheads="1"/>
        </xdr:cNvSpPr>
      </xdr:nvSpPr>
      <xdr:spPr>
        <a:xfrm>
          <a:off x="352425" y="6610350"/>
          <a:ext cx="3228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WVGA (800x480)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HND-5.0-800480TF-ATXL#</a:t>
          </a:r>
        </a:p>
      </xdr:txBody>
    </xdr:sp>
    <xdr:clientData/>
  </xdr:one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3" name="テキスト ボックス 13"/>
        <xdr:cNvSpPr txBox="1">
          <a:spLocks noChangeArrowheads="1"/>
        </xdr:cNvSpPr>
      </xdr:nvSpPr>
      <xdr:spPr>
        <a:xfrm>
          <a:off x="266700" y="819150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>
    <xdr:from>
      <xdr:col>5</xdr:col>
      <xdr:colOff>581025</xdr:colOff>
      <xdr:row>44</xdr:row>
      <xdr:rowOff>104775</xdr:rowOff>
    </xdr:from>
    <xdr:to>
      <xdr:col>12</xdr:col>
      <xdr:colOff>85725</xdr:colOff>
      <xdr:row>45</xdr:row>
      <xdr:rowOff>142875</xdr:rowOff>
    </xdr:to>
    <xdr:sp>
      <xdr:nvSpPr>
        <xdr:cNvPr id="14" name="直線矢印コネクタ 14"/>
        <xdr:cNvSpPr>
          <a:spLocks/>
        </xdr:cNvSpPr>
      </xdr:nvSpPr>
      <xdr:spPr>
        <a:xfrm flipV="1">
          <a:off x="3552825" y="8172450"/>
          <a:ext cx="5000625" cy="238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46</xdr:row>
      <xdr:rowOff>66675</xdr:rowOff>
    </xdr:from>
    <xdr:to>
      <xdr:col>12</xdr:col>
      <xdr:colOff>66675</xdr:colOff>
      <xdr:row>47</xdr:row>
      <xdr:rowOff>85725</xdr:rowOff>
    </xdr:to>
    <xdr:sp>
      <xdr:nvSpPr>
        <xdr:cNvPr id="15" name="直線矢印コネクタ 15"/>
        <xdr:cNvSpPr>
          <a:spLocks/>
        </xdr:cNvSpPr>
      </xdr:nvSpPr>
      <xdr:spPr>
        <a:xfrm>
          <a:off x="3562350" y="8524875"/>
          <a:ext cx="49720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12</xdr:col>
      <xdr:colOff>47625</xdr:colOff>
      <xdr:row>48</xdr:row>
      <xdr:rowOff>104775</xdr:rowOff>
    </xdr:to>
    <xdr:sp>
      <xdr:nvSpPr>
        <xdr:cNvPr id="16" name="直線矢印コネクタ 16"/>
        <xdr:cNvSpPr>
          <a:spLocks/>
        </xdr:cNvSpPr>
      </xdr:nvSpPr>
      <xdr:spPr>
        <a:xfrm>
          <a:off x="3552825" y="8658225"/>
          <a:ext cx="4962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85725</xdr:rowOff>
    </xdr:from>
    <xdr:to>
      <xdr:col>12</xdr:col>
      <xdr:colOff>57150</xdr:colOff>
      <xdr:row>47</xdr:row>
      <xdr:rowOff>142875</xdr:rowOff>
    </xdr:to>
    <xdr:sp>
      <xdr:nvSpPr>
        <xdr:cNvPr id="17" name="直線矢印コネクタ 17"/>
        <xdr:cNvSpPr>
          <a:spLocks/>
        </xdr:cNvSpPr>
      </xdr:nvSpPr>
      <xdr:spPr>
        <a:xfrm flipV="1">
          <a:off x="3552825" y="8543925"/>
          <a:ext cx="49720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45</xdr:row>
      <xdr:rowOff>76200</xdr:rowOff>
    </xdr:from>
    <xdr:to>
      <xdr:col>12</xdr:col>
      <xdr:colOff>66675</xdr:colOff>
      <xdr:row>48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562350" y="8343900"/>
          <a:ext cx="4972050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51</xdr:row>
      <xdr:rowOff>85725</xdr:rowOff>
    </xdr:from>
    <xdr:to>
      <xdr:col>12</xdr:col>
      <xdr:colOff>85725</xdr:colOff>
      <xdr:row>54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552825" y="9496425"/>
          <a:ext cx="5000625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52</xdr:row>
      <xdr:rowOff>104775</xdr:rowOff>
    </xdr:from>
    <xdr:to>
      <xdr:col>12</xdr:col>
      <xdr:colOff>66675</xdr:colOff>
      <xdr:row>55</xdr:row>
      <xdr:rowOff>47625</xdr:rowOff>
    </xdr:to>
    <xdr:sp>
      <xdr:nvSpPr>
        <xdr:cNvPr id="20" name="直線矢印コネクタ 20"/>
        <xdr:cNvSpPr>
          <a:spLocks/>
        </xdr:cNvSpPr>
      </xdr:nvSpPr>
      <xdr:spPr>
        <a:xfrm flipV="1">
          <a:off x="3552825" y="9705975"/>
          <a:ext cx="4981575" cy="504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50</xdr:row>
      <xdr:rowOff>76200</xdr:rowOff>
    </xdr:from>
    <xdr:to>
      <xdr:col>12</xdr:col>
      <xdr:colOff>76200</xdr:colOff>
      <xdr:row>56</xdr:row>
      <xdr:rowOff>0</xdr:rowOff>
    </xdr:to>
    <xdr:sp>
      <xdr:nvSpPr>
        <xdr:cNvPr id="21" name="直線矢印コネクタ 21"/>
        <xdr:cNvSpPr>
          <a:spLocks/>
        </xdr:cNvSpPr>
      </xdr:nvSpPr>
      <xdr:spPr>
        <a:xfrm flipV="1">
          <a:off x="3543300" y="9296400"/>
          <a:ext cx="5000625" cy="10477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49</xdr:row>
      <xdr:rowOff>76200</xdr:rowOff>
    </xdr:from>
    <xdr:to>
      <xdr:col>12</xdr:col>
      <xdr:colOff>85725</xdr:colOff>
      <xdr:row>56</xdr:row>
      <xdr:rowOff>133350</xdr:rowOff>
    </xdr:to>
    <xdr:sp>
      <xdr:nvSpPr>
        <xdr:cNvPr id="22" name="直線矢印コネクタ 22"/>
        <xdr:cNvSpPr>
          <a:spLocks/>
        </xdr:cNvSpPr>
      </xdr:nvSpPr>
      <xdr:spPr>
        <a:xfrm flipV="1">
          <a:off x="3543300" y="9105900"/>
          <a:ext cx="501015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67</xdr:row>
      <xdr:rowOff>19050</xdr:rowOff>
    </xdr:from>
    <xdr:to>
      <xdr:col>7</xdr:col>
      <xdr:colOff>638175</xdr:colOff>
      <xdr:row>96</xdr:row>
      <xdr:rowOff>133350</xdr:rowOff>
    </xdr:to>
    <xdr:pic>
      <xdr:nvPicPr>
        <xdr:cNvPr id="23" name="図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2525375"/>
          <a:ext cx="47339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62</xdr:row>
      <xdr:rowOff>28575</xdr:rowOff>
    </xdr:from>
    <xdr:ext cx="3381375" cy="809625"/>
    <xdr:sp>
      <xdr:nvSpPr>
        <xdr:cNvPr id="24" name="テキスト ボックス 24"/>
        <xdr:cNvSpPr txBox="1">
          <a:spLocks noChangeArrowheads="1"/>
        </xdr:cNvSpPr>
      </xdr:nvSpPr>
      <xdr:spPr>
        <a:xfrm>
          <a:off x="352425" y="11439525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72</xdr:row>
      <xdr:rowOff>85725</xdr:rowOff>
    </xdr:from>
    <xdr:to>
      <xdr:col>12</xdr:col>
      <xdr:colOff>209550</xdr:colOff>
      <xdr:row>74</xdr:row>
      <xdr:rowOff>19050</xdr:rowOff>
    </xdr:to>
    <xdr:sp>
      <xdr:nvSpPr>
        <xdr:cNvPr id="25" name="直線矢印コネクタ 25"/>
        <xdr:cNvSpPr>
          <a:spLocks/>
        </xdr:cNvSpPr>
      </xdr:nvSpPr>
      <xdr:spPr>
        <a:xfrm flipV="1">
          <a:off x="3390900" y="13506450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75</xdr:row>
      <xdr:rowOff>104775</xdr:rowOff>
    </xdr:from>
    <xdr:to>
      <xdr:col>12</xdr:col>
      <xdr:colOff>123825</xdr:colOff>
      <xdr:row>79</xdr:row>
      <xdr:rowOff>76200</xdr:rowOff>
    </xdr:to>
    <xdr:sp>
      <xdr:nvSpPr>
        <xdr:cNvPr id="26" name="直線矢印コネクタ 26"/>
        <xdr:cNvSpPr>
          <a:spLocks/>
        </xdr:cNvSpPr>
      </xdr:nvSpPr>
      <xdr:spPr>
        <a:xfrm>
          <a:off x="3429000" y="14097000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77</xdr:row>
      <xdr:rowOff>85725</xdr:rowOff>
    </xdr:from>
    <xdr:to>
      <xdr:col>12</xdr:col>
      <xdr:colOff>76200</xdr:colOff>
      <xdr:row>78</xdr:row>
      <xdr:rowOff>66675</xdr:rowOff>
    </xdr:to>
    <xdr:sp>
      <xdr:nvSpPr>
        <xdr:cNvPr id="27" name="直線矢印コネクタ 27"/>
        <xdr:cNvSpPr>
          <a:spLocks/>
        </xdr:cNvSpPr>
      </xdr:nvSpPr>
      <xdr:spPr>
        <a:xfrm flipV="1">
          <a:off x="3467100" y="14458950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78</xdr:row>
      <xdr:rowOff>57150</xdr:rowOff>
    </xdr:from>
    <xdr:to>
      <xdr:col>12</xdr:col>
      <xdr:colOff>104775</xdr:colOff>
      <xdr:row>78</xdr:row>
      <xdr:rowOff>104775</xdr:rowOff>
    </xdr:to>
    <xdr:sp>
      <xdr:nvSpPr>
        <xdr:cNvPr id="28" name="直線矢印コネクタ 28"/>
        <xdr:cNvSpPr>
          <a:spLocks/>
        </xdr:cNvSpPr>
      </xdr:nvSpPr>
      <xdr:spPr>
        <a:xfrm>
          <a:off x="3438525" y="14620875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73</xdr:row>
      <xdr:rowOff>66675</xdr:rowOff>
    </xdr:from>
    <xdr:to>
      <xdr:col>12</xdr:col>
      <xdr:colOff>76200</xdr:colOff>
      <xdr:row>82</xdr:row>
      <xdr:rowOff>85725</xdr:rowOff>
    </xdr:to>
    <xdr:sp>
      <xdr:nvSpPr>
        <xdr:cNvPr id="29" name="直線矢印コネクタ 29"/>
        <xdr:cNvSpPr>
          <a:spLocks/>
        </xdr:cNvSpPr>
      </xdr:nvSpPr>
      <xdr:spPr>
        <a:xfrm flipV="1">
          <a:off x="3476625" y="13677900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74</xdr:row>
      <xdr:rowOff>85725</xdr:rowOff>
    </xdr:from>
    <xdr:to>
      <xdr:col>12</xdr:col>
      <xdr:colOff>104775</xdr:colOff>
      <xdr:row>82</xdr:row>
      <xdr:rowOff>104775</xdr:rowOff>
    </xdr:to>
    <xdr:sp>
      <xdr:nvSpPr>
        <xdr:cNvPr id="30" name="直線矢印コネクタ 30"/>
        <xdr:cNvSpPr>
          <a:spLocks/>
        </xdr:cNvSpPr>
      </xdr:nvSpPr>
      <xdr:spPr>
        <a:xfrm flipV="1">
          <a:off x="3476625" y="13887450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75</xdr:row>
      <xdr:rowOff>114300</xdr:rowOff>
    </xdr:from>
    <xdr:to>
      <xdr:col>12</xdr:col>
      <xdr:colOff>57150</xdr:colOff>
      <xdr:row>79</xdr:row>
      <xdr:rowOff>142875</xdr:rowOff>
    </xdr:to>
    <xdr:sp>
      <xdr:nvSpPr>
        <xdr:cNvPr id="31" name="直線矢印コネクタ 31"/>
        <xdr:cNvSpPr>
          <a:spLocks/>
        </xdr:cNvSpPr>
      </xdr:nvSpPr>
      <xdr:spPr>
        <a:xfrm flipV="1">
          <a:off x="3476625" y="14106525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65</xdr:row>
      <xdr:rowOff>76200</xdr:rowOff>
    </xdr:from>
    <xdr:ext cx="180975" cy="266700"/>
    <xdr:sp fLocksText="0">
      <xdr:nvSpPr>
        <xdr:cNvPr id="32" name="テキスト ボックス 32"/>
        <xdr:cNvSpPr txBox="1">
          <a:spLocks noChangeArrowheads="1"/>
        </xdr:cNvSpPr>
      </xdr:nvSpPr>
      <xdr:spPr>
        <a:xfrm>
          <a:off x="6629400" y="121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65</xdr:row>
      <xdr:rowOff>180975</xdr:rowOff>
    </xdr:from>
    <xdr:ext cx="4105275" cy="781050"/>
    <xdr:sp>
      <xdr:nvSpPr>
        <xdr:cNvPr id="33" name="テキスト ボックス 33"/>
        <xdr:cNvSpPr txBox="1">
          <a:spLocks noChangeArrowheads="1"/>
        </xdr:cNvSpPr>
      </xdr:nvSpPr>
      <xdr:spPr>
        <a:xfrm>
          <a:off x="2762250" y="12230100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59</xdr:row>
      <xdr:rowOff>123825</xdr:rowOff>
    </xdr:from>
    <xdr:to>
      <xdr:col>15</xdr:col>
      <xdr:colOff>238125</xdr:colOff>
      <xdr:row>61</xdr:row>
      <xdr:rowOff>152400</xdr:rowOff>
    </xdr:to>
    <xdr:sp>
      <xdr:nvSpPr>
        <xdr:cNvPr id="1" name="四角形吹き出し 2"/>
        <xdr:cNvSpPr>
          <a:spLocks/>
        </xdr:cNvSpPr>
      </xdr:nvSpPr>
      <xdr:spPr>
        <a:xfrm>
          <a:off x="11182350" y="12544425"/>
          <a:ext cx="1866900" cy="409575"/>
        </a:xfrm>
        <a:prstGeom prst="wedgeRectCallout">
          <a:avLst>
            <a:gd name="adj1" fmla="val -82300"/>
            <a:gd name="adj2" fmla="val 815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CNF Pin Setting</a:t>
          </a:r>
        </a:p>
      </xdr:txBody>
    </xdr:sp>
    <xdr:clientData/>
  </xdr:twoCellAnchor>
  <xdr:twoCellAnchor>
    <xdr:from>
      <xdr:col>1</xdr:col>
      <xdr:colOff>1866900</xdr:colOff>
      <xdr:row>65</xdr:row>
      <xdr:rowOff>38100</xdr:rowOff>
    </xdr:from>
    <xdr:to>
      <xdr:col>1</xdr:col>
      <xdr:colOff>1866900</xdr:colOff>
      <xdr:row>116</xdr:row>
      <xdr:rowOff>0</xdr:rowOff>
    </xdr:to>
    <xdr:sp>
      <xdr:nvSpPr>
        <xdr:cNvPr id="2" name="直線矢印コネクタ 3"/>
        <xdr:cNvSpPr>
          <a:spLocks/>
        </xdr:cNvSpPr>
      </xdr:nvSpPr>
      <xdr:spPr>
        <a:xfrm>
          <a:off x="2076450" y="13735050"/>
          <a:ext cx="0" cy="981075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0"/>
          <a:ext cx="49911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81425" y="28670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90950" y="34290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829050" y="42481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90950" y="36385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733800" y="30575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71900" y="32766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800475" y="44291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90950" y="4019550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71900" y="38290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9525</xdr:rowOff>
    </xdr:from>
    <xdr:to>
      <xdr:col>8</xdr:col>
      <xdr:colOff>190500</xdr:colOff>
      <xdr:row>59</xdr:row>
      <xdr:rowOff>9525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572375"/>
          <a:ext cx="49530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0</xdr:rowOff>
    </xdr:from>
    <xdr:ext cx="3228975" cy="809625"/>
    <xdr:sp>
      <xdr:nvSpPr>
        <xdr:cNvPr id="12" name="テキスト ボックス 12"/>
        <xdr:cNvSpPr txBox="1">
          <a:spLocks noChangeArrowheads="1"/>
        </xdr:cNvSpPr>
      </xdr:nvSpPr>
      <xdr:spPr>
        <a:xfrm>
          <a:off x="352425" y="6657975"/>
          <a:ext cx="3228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WVGA (800x480)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HND-5.0-800480TF-ATXL#</a:t>
          </a:r>
        </a:p>
      </xdr:txBody>
    </xdr:sp>
    <xdr:clientData/>
  </xdr:one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3" name="テキスト ボックス 13"/>
        <xdr:cNvSpPr txBox="1">
          <a:spLocks noChangeArrowheads="1"/>
        </xdr:cNvSpPr>
      </xdr:nvSpPr>
      <xdr:spPr>
        <a:xfrm>
          <a:off x="266700" y="86677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>
    <xdr:from>
      <xdr:col>5</xdr:col>
      <xdr:colOff>581025</xdr:colOff>
      <xdr:row>44</xdr:row>
      <xdr:rowOff>104775</xdr:rowOff>
    </xdr:from>
    <xdr:to>
      <xdr:col>12</xdr:col>
      <xdr:colOff>85725</xdr:colOff>
      <xdr:row>45</xdr:row>
      <xdr:rowOff>142875</xdr:rowOff>
    </xdr:to>
    <xdr:sp>
      <xdr:nvSpPr>
        <xdr:cNvPr id="14" name="直線矢印コネクタ 14"/>
        <xdr:cNvSpPr>
          <a:spLocks/>
        </xdr:cNvSpPr>
      </xdr:nvSpPr>
      <xdr:spPr>
        <a:xfrm flipV="1">
          <a:off x="3552825" y="8220075"/>
          <a:ext cx="5000625" cy="238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46</xdr:row>
      <xdr:rowOff>66675</xdr:rowOff>
    </xdr:from>
    <xdr:to>
      <xdr:col>12</xdr:col>
      <xdr:colOff>66675</xdr:colOff>
      <xdr:row>47</xdr:row>
      <xdr:rowOff>85725</xdr:rowOff>
    </xdr:to>
    <xdr:sp>
      <xdr:nvSpPr>
        <xdr:cNvPr id="15" name="直線矢印コネクタ 15"/>
        <xdr:cNvSpPr>
          <a:spLocks/>
        </xdr:cNvSpPr>
      </xdr:nvSpPr>
      <xdr:spPr>
        <a:xfrm>
          <a:off x="3562350" y="8572500"/>
          <a:ext cx="49720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12</xdr:col>
      <xdr:colOff>47625</xdr:colOff>
      <xdr:row>48</xdr:row>
      <xdr:rowOff>104775</xdr:rowOff>
    </xdr:to>
    <xdr:sp>
      <xdr:nvSpPr>
        <xdr:cNvPr id="16" name="直線矢印コネクタ 16"/>
        <xdr:cNvSpPr>
          <a:spLocks/>
        </xdr:cNvSpPr>
      </xdr:nvSpPr>
      <xdr:spPr>
        <a:xfrm>
          <a:off x="3552825" y="8705850"/>
          <a:ext cx="4962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85725</xdr:rowOff>
    </xdr:from>
    <xdr:to>
      <xdr:col>12</xdr:col>
      <xdr:colOff>57150</xdr:colOff>
      <xdr:row>47</xdr:row>
      <xdr:rowOff>142875</xdr:rowOff>
    </xdr:to>
    <xdr:sp>
      <xdr:nvSpPr>
        <xdr:cNvPr id="17" name="直線矢印コネクタ 17"/>
        <xdr:cNvSpPr>
          <a:spLocks/>
        </xdr:cNvSpPr>
      </xdr:nvSpPr>
      <xdr:spPr>
        <a:xfrm flipV="1">
          <a:off x="3552825" y="8591550"/>
          <a:ext cx="49720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45</xdr:row>
      <xdr:rowOff>76200</xdr:rowOff>
    </xdr:from>
    <xdr:to>
      <xdr:col>12</xdr:col>
      <xdr:colOff>66675</xdr:colOff>
      <xdr:row>48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562350" y="8391525"/>
          <a:ext cx="4972050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51</xdr:row>
      <xdr:rowOff>85725</xdr:rowOff>
    </xdr:from>
    <xdr:to>
      <xdr:col>12</xdr:col>
      <xdr:colOff>85725</xdr:colOff>
      <xdr:row>54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552825" y="9544050"/>
          <a:ext cx="5000625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52</xdr:row>
      <xdr:rowOff>104775</xdr:rowOff>
    </xdr:from>
    <xdr:to>
      <xdr:col>12</xdr:col>
      <xdr:colOff>66675</xdr:colOff>
      <xdr:row>55</xdr:row>
      <xdr:rowOff>47625</xdr:rowOff>
    </xdr:to>
    <xdr:sp>
      <xdr:nvSpPr>
        <xdr:cNvPr id="20" name="直線矢印コネクタ 20"/>
        <xdr:cNvSpPr>
          <a:spLocks/>
        </xdr:cNvSpPr>
      </xdr:nvSpPr>
      <xdr:spPr>
        <a:xfrm flipV="1">
          <a:off x="3552825" y="9753600"/>
          <a:ext cx="4981575" cy="504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50</xdr:row>
      <xdr:rowOff>76200</xdr:rowOff>
    </xdr:from>
    <xdr:to>
      <xdr:col>12</xdr:col>
      <xdr:colOff>76200</xdr:colOff>
      <xdr:row>56</xdr:row>
      <xdr:rowOff>0</xdr:rowOff>
    </xdr:to>
    <xdr:sp>
      <xdr:nvSpPr>
        <xdr:cNvPr id="21" name="直線矢印コネクタ 21"/>
        <xdr:cNvSpPr>
          <a:spLocks/>
        </xdr:cNvSpPr>
      </xdr:nvSpPr>
      <xdr:spPr>
        <a:xfrm flipV="1">
          <a:off x="3543300" y="9344025"/>
          <a:ext cx="5000625" cy="10477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49</xdr:row>
      <xdr:rowOff>76200</xdr:rowOff>
    </xdr:from>
    <xdr:to>
      <xdr:col>12</xdr:col>
      <xdr:colOff>85725</xdr:colOff>
      <xdr:row>56</xdr:row>
      <xdr:rowOff>133350</xdr:rowOff>
    </xdr:to>
    <xdr:sp>
      <xdr:nvSpPr>
        <xdr:cNvPr id="22" name="直線矢印コネクタ 22"/>
        <xdr:cNvSpPr>
          <a:spLocks/>
        </xdr:cNvSpPr>
      </xdr:nvSpPr>
      <xdr:spPr>
        <a:xfrm flipV="1">
          <a:off x="3543300" y="9153525"/>
          <a:ext cx="501015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67</xdr:row>
      <xdr:rowOff>19050</xdr:rowOff>
    </xdr:from>
    <xdr:to>
      <xdr:col>7</xdr:col>
      <xdr:colOff>638175</xdr:colOff>
      <xdr:row>96</xdr:row>
      <xdr:rowOff>85725</xdr:rowOff>
    </xdr:to>
    <xdr:pic>
      <xdr:nvPicPr>
        <xdr:cNvPr id="23" name="図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2573000"/>
          <a:ext cx="47339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62</xdr:row>
      <xdr:rowOff>28575</xdr:rowOff>
    </xdr:from>
    <xdr:ext cx="3381375" cy="809625"/>
    <xdr:sp>
      <xdr:nvSpPr>
        <xdr:cNvPr id="24" name="テキスト ボックス 24"/>
        <xdr:cNvSpPr txBox="1">
          <a:spLocks noChangeArrowheads="1"/>
        </xdr:cNvSpPr>
      </xdr:nvSpPr>
      <xdr:spPr>
        <a:xfrm>
          <a:off x="352425" y="1148715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72</xdr:row>
      <xdr:rowOff>85725</xdr:rowOff>
    </xdr:from>
    <xdr:to>
      <xdr:col>12</xdr:col>
      <xdr:colOff>209550</xdr:colOff>
      <xdr:row>74</xdr:row>
      <xdr:rowOff>19050</xdr:rowOff>
    </xdr:to>
    <xdr:sp>
      <xdr:nvSpPr>
        <xdr:cNvPr id="25" name="直線矢印コネクタ 25"/>
        <xdr:cNvSpPr>
          <a:spLocks/>
        </xdr:cNvSpPr>
      </xdr:nvSpPr>
      <xdr:spPr>
        <a:xfrm flipV="1">
          <a:off x="3390900" y="13554075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75</xdr:row>
      <xdr:rowOff>104775</xdr:rowOff>
    </xdr:from>
    <xdr:to>
      <xdr:col>12</xdr:col>
      <xdr:colOff>123825</xdr:colOff>
      <xdr:row>79</xdr:row>
      <xdr:rowOff>76200</xdr:rowOff>
    </xdr:to>
    <xdr:sp>
      <xdr:nvSpPr>
        <xdr:cNvPr id="26" name="直線矢印コネクタ 26"/>
        <xdr:cNvSpPr>
          <a:spLocks/>
        </xdr:cNvSpPr>
      </xdr:nvSpPr>
      <xdr:spPr>
        <a:xfrm>
          <a:off x="3429000" y="14144625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77</xdr:row>
      <xdr:rowOff>85725</xdr:rowOff>
    </xdr:from>
    <xdr:to>
      <xdr:col>12</xdr:col>
      <xdr:colOff>76200</xdr:colOff>
      <xdr:row>78</xdr:row>
      <xdr:rowOff>66675</xdr:rowOff>
    </xdr:to>
    <xdr:sp>
      <xdr:nvSpPr>
        <xdr:cNvPr id="27" name="直線矢印コネクタ 27"/>
        <xdr:cNvSpPr>
          <a:spLocks/>
        </xdr:cNvSpPr>
      </xdr:nvSpPr>
      <xdr:spPr>
        <a:xfrm flipV="1">
          <a:off x="3467100" y="14506575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78</xdr:row>
      <xdr:rowOff>57150</xdr:rowOff>
    </xdr:from>
    <xdr:to>
      <xdr:col>12</xdr:col>
      <xdr:colOff>104775</xdr:colOff>
      <xdr:row>78</xdr:row>
      <xdr:rowOff>104775</xdr:rowOff>
    </xdr:to>
    <xdr:sp>
      <xdr:nvSpPr>
        <xdr:cNvPr id="28" name="直線矢印コネクタ 28"/>
        <xdr:cNvSpPr>
          <a:spLocks/>
        </xdr:cNvSpPr>
      </xdr:nvSpPr>
      <xdr:spPr>
        <a:xfrm>
          <a:off x="3438525" y="1466850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73</xdr:row>
      <xdr:rowOff>66675</xdr:rowOff>
    </xdr:from>
    <xdr:to>
      <xdr:col>12</xdr:col>
      <xdr:colOff>76200</xdr:colOff>
      <xdr:row>82</xdr:row>
      <xdr:rowOff>85725</xdr:rowOff>
    </xdr:to>
    <xdr:sp>
      <xdr:nvSpPr>
        <xdr:cNvPr id="29" name="直線矢印コネクタ 29"/>
        <xdr:cNvSpPr>
          <a:spLocks/>
        </xdr:cNvSpPr>
      </xdr:nvSpPr>
      <xdr:spPr>
        <a:xfrm flipV="1">
          <a:off x="3476625" y="13725525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74</xdr:row>
      <xdr:rowOff>85725</xdr:rowOff>
    </xdr:from>
    <xdr:to>
      <xdr:col>12</xdr:col>
      <xdr:colOff>104775</xdr:colOff>
      <xdr:row>82</xdr:row>
      <xdr:rowOff>104775</xdr:rowOff>
    </xdr:to>
    <xdr:sp>
      <xdr:nvSpPr>
        <xdr:cNvPr id="30" name="直線矢印コネクタ 30"/>
        <xdr:cNvSpPr>
          <a:spLocks/>
        </xdr:cNvSpPr>
      </xdr:nvSpPr>
      <xdr:spPr>
        <a:xfrm flipV="1">
          <a:off x="3476625" y="13935075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75</xdr:row>
      <xdr:rowOff>114300</xdr:rowOff>
    </xdr:from>
    <xdr:to>
      <xdr:col>12</xdr:col>
      <xdr:colOff>57150</xdr:colOff>
      <xdr:row>79</xdr:row>
      <xdr:rowOff>142875</xdr:rowOff>
    </xdr:to>
    <xdr:sp>
      <xdr:nvSpPr>
        <xdr:cNvPr id="31" name="直線矢印コネクタ 31"/>
        <xdr:cNvSpPr>
          <a:spLocks/>
        </xdr:cNvSpPr>
      </xdr:nvSpPr>
      <xdr:spPr>
        <a:xfrm flipV="1">
          <a:off x="3476625" y="14154150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65</xdr:row>
      <xdr:rowOff>76200</xdr:rowOff>
    </xdr:from>
    <xdr:ext cx="180975" cy="266700"/>
    <xdr:sp fLocksText="0">
      <xdr:nvSpPr>
        <xdr:cNvPr id="32" name="テキスト ボックス 32"/>
        <xdr:cNvSpPr txBox="1">
          <a:spLocks noChangeArrowheads="1"/>
        </xdr:cNvSpPr>
      </xdr:nvSpPr>
      <xdr:spPr>
        <a:xfrm>
          <a:off x="6629400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65</xdr:row>
      <xdr:rowOff>180975</xdr:rowOff>
    </xdr:from>
    <xdr:ext cx="4105275" cy="781050"/>
    <xdr:sp>
      <xdr:nvSpPr>
        <xdr:cNvPr id="33" name="テキスト ボックス 33"/>
        <xdr:cNvSpPr txBox="1">
          <a:spLocks noChangeArrowheads="1"/>
        </xdr:cNvSpPr>
      </xdr:nvSpPr>
      <xdr:spPr>
        <a:xfrm>
          <a:off x="2762250" y="1227772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59</xdr:row>
      <xdr:rowOff>123825</xdr:rowOff>
    </xdr:from>
    <xdr:to>
      <xdr:col>15</xdr:col>
      <xdr:colOff>228600</xdr:colOff>
      <xdr:row>61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11182350" y="12725400"/>
          <a:ext cx="1857375" cy="409575"/>
        </a:xfrm>
        <a:prstGeom prst="wedgeRectCallout">
          <a:avLst>
            <a:gd name="adj1" fmla="val -82300"/>
            <a:gd name="adj2" fmla="val 815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CNF</a:t>
          </a:r>
          <a:r>
            <a:rPr lang="en-US" cap="none" sz="2000" b="0" i="0" u="none" baseline="0">
              <a:solidFill>
                <a:srgbClr val="FFFFFF"/>
              </a:solidFill>
            </a:rPr>
            <a:t>ピン設定</a:t>
          </a:r>
        </a:p>
      </xdr:txBody>
    </xdr:sp>
    <xdr:clientData/>
  </xdr:twoCellAnchor>
  <xdr:twoCellAnchor>
    <xdr:from>
      <xdr:col>1</xdr:col>
      <xdr:colOff>1866900</xdr:colOff>
      <xdr:row>65</xdr:row>
      <xdr:rowOff>38100</xdr:rowOff>
    </xdr:from>
    <xdr:to>
      <xdr:col>1</xdr:col>
      <xdr:colOff>1866900</xdr:colOff>
      <xdr:row>116</xdr:row>
      <xdr:rowOff>0</xdr:rowOff>
    </xdr:to>
    <xdr:sp>
      <xdr:nvSpPr>
        <xdr:cNvPr id="2" name="直線矢印コネクタ 2"/>
        <xdr:cNvSpPr>
          <a:spLocks/>
        </xdr:cNvSpPr>
      </xdr:nvSpPr>
      <xdr:spPr>
        <a:xfrm>
          <a:off x="2076450" y="13896975"/>
          <a:ext cx="0" cy="981075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2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3.00390625" style="5" customWidth="1"/>
    <col min="2" max="11" width="9.00390625" style="5" customWidth="1"/>
    <col min="12" max="12" width="18.125" style="5" customWidth="1"/>
    <col min="13" max="16384" width="9.00390625" style="5" customWidth="1"/>
  </cols>
  <sheetData>
    <row r="2" ht="15">
      <c r="B2" s="22" t="s">
        <v>181</v>
      </c>
    </row>
    <row r="3" ht="15">
      <c r="B3" s="22" t="s">
        <v>182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7" t="s">
        <v>172</v>
      </c>
      <c r="M16" s="9">
        <v>9</v>
      </c>
      <c r="N16" s="16" t="s">
        <v>173</v>
      </c>
    </row>
    <row r="17" spans="12:14" ht="15" thickBot="1">
      <c r="L17" s="8" t="s">
        <v>5</v>
      </c>
      <c r="M17" s="9">
        <v>2</v>
      </c>
      <c r="N17" s="10" t="s">
        <v>17</v>
      </c>
    </row>
    <row r="18" spans="12:14" ht="15" thickBot="1">
      <c r="L18" s="11" t="s">
        <v>4</v>
      </c>
      <c r="M18" s="9">
        <v>2</v>
      </c>
      <c r="N18" s="12" t="s">
        <v>17</v>
      </c>
    </row>
    <row r="19" spans="12:14" ht="15" thickBot="1">
      <c r="L19" s="11" t="s">
        <v>174</v>
      </c>
      <c r="M19" s="9">
        <v>525</v>
      </c>
      <c r="N19" s="12" t="s">
        <v>17</v>
      </c>
    </row>
    <row r="20" spans="12:14" ht="15" thickBot="1">
      <c r="L20" s="13" t="s">
        <v>15</v>
      </c>
      <c r="M20" s="9">
        <v>41</v>
      </c>
      <c r="N20" s="14" t="s">
        <v>17</v>
      </c>
    </row>
    <row r="21" spans="12:14" ht="15" thickBot="1">
      <c r="L21" s="8" t="s">
        <v>175</v>
      </c>
      <c r="M21" s="9">
        <v>2</v>
      </c>
      <c r="N21" s="10" t="s">
        <v>176</v>
      </c>
    </row>
    <row r="22" spans="12:14" ht="15" thickBot="1">
      <c r="L22" s="11" t="s">
        <v>7</v>
      </c>
      <c r="M22" s="9">
        <v>2</v>
      </c>
      <c r="N22" s="12" t="s">
        <v>176</v>
      </c>
    </row>
    <row r="23" spans="12:14" ht="15" thickBot="1">
      <c r="L23" s="11" t="s">
        <v>9</v>
      </c>
      <c r="M23" s="9">
        <v>286</v>
      </c>
      <c r="N23" s="12" t="s">
        <v>176</v>
      </c>
    </row>
    <row r="24" spans="12:14" ht="15" thickBot="1">
      <c r="L24" s="15" t="s">
        <v>16</v>
      </c>
      <c r="M24" s="9">
        <v>10</v>
      </c>
      <c r="N24" s="12" t="s">
        <v>176</v>
      </c>
    </row>
    <row r="25" spans="12:14" ht="15" thickBot="1">
      <c r="L25" s="17" t="s">
        <v>8</v>
      </c>
      <c r="M25" s="18">
        <f>1/(M19*M23*1/(M16*1000000))</f>
        <v>59.94005994005993</v>
      </c>
      <c r="N25" s="19" t="s">
        <v>10</v>
      </c>
    </row>
    <row r="26" ht="14.25"/>
    <row r="27" ht="14.25"/>
    <row r="28" ht="14.25"/>
    <row r="29" ht="14.25"/>
    <row r="30" ht="14.25"/>
    <row r="31" ht="14.25"/>
    <row r="32" ht="14.25"/>
    <row r="33" ht="14.25"/>
    <row r="37" ht="14.25"/>
    <row r="38" ht="14.25"/>
    <row r="39" ht="14.25"/>
    <row r="40" ht="14.25"/>
    <row r="41" ht="14.25"/>
    <row r="42" ht="14.25"/>
    <row r="43" ht="14.25"/>
    <row r="44" ht="15" thickBot="1"/>
    <row r="45" spans="12:14" ht="15.75" thickBot="1">
      <c r="L45" s="7" t="s">
        <v>171</v>
      </c>
      <c r="M45" s="9">
        <v>30</v>
      </c>
      <c r="N45" s="1" t="s">
        <v>177</v>
      </c>
    </row>
    <row r="46" spans="12:14" ht="15" thickBot="1">
      <c r="L46" s="8" t="s">
        <v>178</v>
      </c>
      <c r="M46" s="9">
        <v>40</v>
      </c>
      <c r="N46" s="25" t="s">
        <v>17</v>
      </c>
    </row>
    <row r="47" spans="12:14" ht="15" thickBot="1">
      <c r="L47" s="11" t="s">
        <v>4</v>
      </c>
      <c r="M47" s="9">
        <v>88</v>
      </c>
      <c r="N47" s="12" t="s">
        <v>17</v>
      </c>
    </row>
    <row r="48" spans="12:14" ht="15" thickBot="1">
      <c r="L48" s="11" t="s">
        <v>11</v>
      </c>
      <c r="M48" s="9">
        <v>928</v>
      </c>
      <c r="N48" s="12" t="s">
        <v>17</v>
      </c>
    </row>
    <row r="49" spans="12:14" ht="15" thickBot="1">
      <c r="L49" s="13" t="s">
        <v>15</v>
      </c>
      <c r="M49" s="9">
        <v>48</v>
      </c>
      <c r="N49" s="14" t="s">
        <v>17</v>
      </c>
    </row>
    <row r="50" spans="12:14" ht="15" thickBot="1">
      <c r="L50" s="8" t="s">
        <v>6</v>
      </c>
      <c r="M50" s="9">
        <v>13</v>
      </c>
      <c r="N50" s="10" t="s">
        <v>18</v>
      </c>
    </row>
    <row r="51" spans="12:14" ht="15" thickBot="1">
      <c r="L51" s="11" t="s">
        <v>7</v>
      </c>
      <c r="M51" s="9">
        <v>32</v>
      </c>
      <c r="N51" s="12" t="s">
        <v>18</v>
      </c>
    </row>
    <row r="52" spans="12:14" ht="15" thickBot="1">
      <c r="L52" s="11" t="s">
        <v>9</v>
      </c>
      <c r="M52" s="9">
        <v>525</v>
      </c>
      <c r="N52" s="12" t="s">
        <v>18</v>
      </c>
    </row>
    <row r="53" spans="12:14" ht="15" thickBot="1">
      <c r="L53" s="15" t="s">
        <v>16</v>
      </c>
      <c r="M53" s="9">
        <v>3</v>
      </c>
      <c r="N53" s="12" t="s">
        <v>18</v>
      </c>
    </row>
    <row r="54" spans="12:14" ht="15" thickBot="1">
      <c r="L54" s="17" t="s">
        <v>8</v>
      </c>
      <c r="M54" s="18">
        <f>1/(M48*M52*1/(M45*1000000))</f>
        <v>61.576354679802954</v>
      </c>
      <c r="N54" s="19" t="s">
        <v>10</v>
      </c>
    </row>
    <row r="55" ht="14.25"/>
    <row r="56" ht="14.25"/>
    <row r="57" ht="14.25"/>
    <row r="58" ht="14.25"/>
    <row r="59" ht="14.25"/>
    <row r="60" ht="14.25"/>
    <row r="63" ht="18">
      <c r="K63" s="6"/>
    </row>
    <row r="64" ht="18">
      <c r="K64" s="6"/>
    </row>
    <row r="65" ht="14.25"/>
    <row r="66" ht="18">
      <c r="G66" s="6"/>
    </row>
    <row r="67" ht="18">
      <c r="G67" s="6"/>
    </row>
    <row r="68" ht="14.25"/>
    <row r="69" ht="14.25"/>
    <row r="70" ht="14.25"/>
    <row r="71" ht="14.25"/>
    <row r="72" ht="15" thickBot="1"/>
    <row r="73" spans="12:14" ht="15" thickBot="1">
      <c r="L73" s="7" t="s">
        <v>207</v>
      </c>
      <c r="M73" s="9">
        <v>9</v>
      </c>
      <c r="N73" s="24" t="s">
        <v>3</v>
      </c>
    </row>
    <row r="74" spans="12:14" ht="15" thickBot="1">
      <c r="L74" s="8" t="s">
        <v>5</v>
      </c>
      <c r="M74" s="9">
        <v>22</v>
      </c>
      <c r="N74" s="25" t="s">
        <v>179</v>
      </c>
    </row>
    <row r="75" spans="12:14" ht="15" thickBot="1">
      <c r="L75" s="11" t="s">
        <v>4</v>
      </c>
      <c r="M75" s="9">
        <v>23</v>
      </c>
      <c r="N75" s="26" t="s">
        <v>179</v>
      </c>
    </row>
    <row r="76" spans="12:14" ht="15" thickBot="1">
      <c r="L76" s="11" t="s">
        <v>11</v>
      </c>
      <c r="M76" s="9">
        <v>525</v>
      </c>
      <c r="N76" s="26" t="s">
        <v>179</v>
      </c>
    </row>
    <row r="77" spans="12:14" ht="15" thickBot="1">
      <c r="L77" s="13" t="s">
        <v>15</v>
      </c>
      <c r="M77" s="9">
        <v>0</v>
      </c>
      <c r="N77" s="27" t="s">
        <v>179</v>
      </c>
    </row>
    <row r="78" spans="12:14" ht="15" thickBot="1">
      <c r="L78" s="8" t="s">
        <v>6</v>
      </c>
      <c r="M78" s="9">
        <v>8</v>
      </c>
      <c r="N78" s="25" t="s">
        <v>180</v>
      </c>
    </row>
    <row r="79" spans="12:14" ht="15" thickBot="1">
      <c r="L79" s="11" t="s">
        <v>7</v>
      </c>
      <c r="M79" s="9">
        <v>8</v>
      </c>
      <c r="N79" s="26" t="s">
        <v>180</v>
      </c>
    </row>
    <row r="80" spans="12:14" ht="15" thickBot="1">
      <c r="L80" s="11" t="s">
        <v>9</v>
      </c>
      <c r="M80" s="9">
        <v>288</v>
      </c>
      <c r="N80" s="26" t="s">
        <v>180</v>
      </c>
    </row>
    <row r="81" spans="12:14" ht="15" thickBot="1">
      <c r="L81" s="15" t="s">
        <v>16</v>
      </c>
      <c r="M81" s="9">
        <v>0</v>
      </c>
      <c r="N81" s="28" t="s">
        <v>180</v>
      </c>
    </row>
    <row r="82" spans="12:14" ht="15" thickBot="1">
      <c r="L82" s="17" t="s">
        <v>8</v>
      </c>
      <c r="M82" s="18">
        <f>1/(M76*M80*1/(M73*1000000))</f>
        <v>59.523809523809526</v>
      </c>
      <c r="N82" s="19" t="s">
        <v>10</v>
      </c>
    </row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password="DBC7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26"/>
  <sheetViews>
    <sheetView zoomScale="80" zoomScaleNormal="80" zoomScalePageLayoutView="0" workbookViewId="0" topLeftCell="A1">
      <selection activeCell="C66" sqref="C66:I116"/>
    </sheetView>
  </sheetViews>
  <sheetFormatPr defaultColWidth="9.00390625" defaultRowHeight="13.5"/>
  <cols>
    <col min="1" max="1" width="2.75390625" style="30" customWidth="1"/>
    <col min="2" max="2" width="26.875" style="30" customWidth="1"/>
    <col min="3" max="5" width="9.00390625" style="30" customWidth="1"/>
    <col min="6" max="6" width="21.125" style="30" customWidth="1"/>
    <col min="7" max="7" width="25.375" style="30" customWidth="1"/>
    <col min="8" max="8" width="6.25390625" style="30" customWidth="1"/>
    <col min="9" max="9" width="8.625" style="30" customWidth="1"/>
    <col min="10" max="10" width="6.625" style="30" customWidth="1"/>
    <col min="11" max="11" width="12.50390625" style="30" customWidth="1"/>
    <col min="12" max="13" width="6.50390625" style="30" customWidth="1"/>
    <col min="14" max="16" width="9.00390625" style="30" customWidth="1"/>
    <col min="17" max="17" width="12.875" style="30" customWidth="1"/>
    <col min="18" max="18" width="18.375" style="30" customWidth="1"/>
    <col min="19" max="19" width="9.00390625" style="30" customWidth="1"/>
    <col min="20" max="20" width="9.00390625" style="30" hidden="1" customWidth="1"/>
    <col min="21" max="21" width="0" style="30" hidden="1" customWidth="1"/>
    <col min="22" max="23" width="9.00390625" style="30" hidden="1" customWidth="1"/>
    <col min="24" max="24" width="13.625" style="30" hidden="1" customWidth="1"/>
    <col min="25" max="25" width="8.125" style="30" hidden="1" customWidth="1"/>
    <col min="26" max="26" width="6.375" style="30" hidden="1" customWidth="1"/>
    <col min="27" max="28" width="6.875" style="30" hidden="1" customWidth="1"/>
    <col min="29" max="29" width="12.25390625" style="30" hidden="1" customWidth="1"/>
    <col min="30" max="30" width="5.25390625" style="30" hidden="1" customWidth="1"/>
    <col min="31" max="31" width="6.25390625" style="30" hidden="1" customWidth="1"/>
    <col min="32" max="32" width="5.25390625" style="30" hidden="1" customWidth="1"/>
    <col min="33" max="33" width="19.50390625" style="30" hidden="1" customWidth="1"/>
    <col min="34" max="34" width="9.00390625" style="30" hidden="1" customWidth="1"/>
    <col min="35" max="35" width="12.75390625" style="30" hidden="1" customWidth="1"/>
    <col min="36" max="36" width="10.625" style="30" hidden="1" customWidth="1"/>
    <col min="37" max="37" width="10.875" style="30" hidden="1" customWidth="1"/>
    <col min="38" max="39" width="9.00390625" style="30" hidden="1" customWidth="1"/>
    <col min="40" max="42" width="0" style="30" hidden="1" customWidth="1"/>
    <col min="43" max="16384" width="9.00390625" style="30" customWidth="1"/>
  </cols>
  <sheetData>
    <row r="2" spans="2:7" ht="21">
      <c r="B2" s="29" t="s">
        <v>308</v>
      </c>
      <c r="G2" s="133" t="s">
        <v>229</v>
      </c>
    </row>
    <row r="3" ht="18.75" thickBot="1">
      <c r="B3" s="36" t="s">
        <v>228</v>
      </c>
    </row>
    <row r="4" ht="21" thickBot="1">
      <c r="B4" s="31" t="s">
        <v>162</v>
      </c>
    </row>
    <row r="5" ht="18">
      <c r="B5" s="32" t="s">
        <v>163</v>
      </c>
    </row>
    <row r="6" ht="18">
      <c r="B6" s="33" t="s">
        <v>164</v>
      </c>
    </row>
    <row r="7" ht="20.25">
      <c r="B7" s="34"/>
    </row>
    <row r="8" ht="18">
      <c r="B8" s="35" t="s">
        <v>161</v>
      </c>
    </row>
    <row r="9" ht="19.5">
      <c r="B9" s="35" t="s">
        <v>208</v>
      </c>
    </row>
    <row r="10" ht="18">
      <c r="B10" s="35" t="s">
        <v>209</v>
      </c>
    </row>
    <row r="11" ht="18">
      <c r="B11" s="35" t="s">
        <v>165</v>
      </c>
    </row>
    <row r="12" ht="18">
      <c r="B12" s="35" t="s">
        <v>166</v>
      </c>
    </row>
    <row r="13" ht="18">
      <c r="B13" s="35" t="s">
        <v>169</v>
      </c>
    </row>
    <row r="14" ht="18">
      <c r="B14" s="35" t="s">
        <v>210</v>
      </c>
    </row>
    <row r="15" ht="18">
      <c r="B15" s="35" t="s">
        <v>167</v>
      </c>
    </row>
    <row r="16" ht="18">
      <c r="B16" s="35" t="s">
        <v>211</v>
      </c>
    </row>
    <row r="17" ht="18">
      <c r="B17" s="35" t="s">
        <v>168</v>
      </c>
    </row>
    <row r="18" spans="2:11" ht="18">
      <c r="B18" s="35" t="s">
        <v>224</v>
      </c>
      <c r="K18" s="35"/>
    </row>
    <row r="19" ht="18">
      <c r="B19" s="35" t="s">
        <v>212</v>
      </c>
    </row>
    <row r="20" ht="18">
      <c r="B20" s="35" t="s">
        <v>204</v>
      </c>
    </row>
    <row r="21" ht="18">
      <c r="B21" s="35" t="s">
        <v>205</v>
      </c>
    </row>
    <row r="22" ht="18">
      <c r="B22" s="35" t="s">
        <v>221</v>
      </c>
    </row>
    <row r="23" ht="18">
      <c r="B23" s="35" t="s">
        <v>206</v>
      </c>
    </row>
    <row r="24" ht="18">
      <c r="B24" s="35" t="s">
        <v>222</v>
      </c>
    </row>
    <row r="25" ht="18">
      <c r="B25" s="35" t="s">
        <v>223</v>
      </c>
    </row>
    <row r="26" ht="18">
      <c r="B26" s="35"/>
    </row>
    <row r="27" spans="2:18" ht="15" thickBot="1">
      <c r="B27" s="37" t="s">
        <v>152</v>
      </c>
      <c r="G27" s="37" t="s">
        <v>156</v>
      </c>
      <c r="N27" s="37" t="s">
        <v>157</v>
      </c>
      <c r="R27" s="30" t="s">
        <v>3</v>
      </c>
    </row>
    <row r="28" spans="2:18" ht="16.5" thickBot="1">
      <c r="B28" s="38" t="s">
        <v>112</v>
      </c>
      <c r="C28" s="39" t="s">
        <v>1</v>
      </c>
      <c r="D28" s="38"/>
      <c r="E28" s="40"/>
      <c r="G28" s="41" t="s">
        <v>19</v>
      </c>
      <c r="H28" s="20">
        <v>9</v>
      </c>
      <c r="I28" s="42" t="s">
        <v>213</v>
      </c>
      <c r="J28" s="43"/>
      <c r="K28" s="43"/>
      <c r="N28" s="44" t="s">
        <v>37</v>
      </c>
      <c r="O28" s="44"/>
      <c r="P28" s="45"/>
      <c r="Q28" s="20">
        <v>3</v>
      </c>
      <c r="R28" s="3">
        <v>10</v>
      </c>
    </row>
    <row r="29" spans="2:18" ht="15" thickBot="1">
      <c r="B29" s="41" t="s">
        <v>170</v>
      </c>
      <c r="C29" s="4">
        <v>480</v>
      </c>
      <c r="D29" s="46" t="s">
        <v>2</v>
      </c>
      <c r="E29" s="40"/>
      <c r="G29" s="41" t="s">
        <v>5</v>
      </c>
      <c r="H29" s="2">
        <v>2</v>
      </c>
      <c r="I29" s="46" t="s">
        <v>17</v>
      </c>
      <c r="J29" s="40"/>
      <c r="K29" s="40"/>
      <c r="N29" s="47"/>
      <c r="O29" s="48"/>
      <c r="P29" s="48"/>
      <c r="Q29" s="40" t="s">
        <v>230</v>
      </c>
      <c r="R29" s="49"/>
    </row>
    <row r="30" spans="2:18" ht="15" thickBot="1">
      <c r="B30" s="41" t="s">
        <v>0</v>
      </c>
      <c r="C30" s="20">
        <v>272</v>
      </c>
      <c r="D30" s="46" t="s">
        <v>2</v>
      </c>
      <c r="E30" s="40"/>
      <c r="G30" s="41" t="s">
        <v>4</v>
      </c>
      <c r="H30" s="20">
        <v>2</v>
      </c>
      <c r="I30" s="46" t="s">
        <v>17</v>
      </c>
      <c r="J30" s="40"/>
      <c r="K30" s="40"/>
      <c r="N30" s="50"/>
      <c r="O30" s="40"/>
      <c r="P30" s="40"/>
      <c r="Q30" s="40" t="s">
        <v>231</v>
      </c>
      <c r="R30" s="49"/>
    </row>
    <row r="31" spans="7:18" ht="15" thickBot="1">
      <c r="G31" s="41" t="s">
        <v>11</v>
      </c>
      <c r="H31" s="2">
        <v>525</v>
      </c>
      <c r="I31" s="46" t="s">
        <v>17</v>
      </c>
      <c r="J31" s="40"/>
      <c r="K31" s="40"/>
      <c r="N31" s="50"/>
      <c r="O31" s="40"/>
      <c r="P31" s="40"/>
      <c r="Q31" s="40" t="s">
        <v>232</v>
      </c>
      <c r="R31" s="49"/>
    </row>
    <row r="32" spans="2:18" ht="15" thickBot="1">
      <c r="B32" s="37" t="s">
        <v>153</v>
      </c>
      <c r="G32" s="51" t="s">
        <v>15</v>
      </c>
      <c r="H32" s="20">
        <v>41</v>
      </c>
      <c r="I32" s="46" t="s">
        <v>17</v>
      </c>
      <c r="J32" s="40"/>
      <c r="K32" s="40"/>
      <c r="N32" s="52"/>
      <c r="O32" s="53"/>
      <c r="P32" s="53"/>
      <c r="Q32" s="53" t="s">
        <v>233</v>
      </c>
      <c r="R32" s="54"/>
    </row>
    <row r="33" spans="2:11" ht="15" thickBot="1">
      <c r="B33" s="47" t="s">
        <v>20</v>
      </c>
      <c r="C33" s="20">
        <v>2</v>
      </c>
      <c r="D33" s="37" t="s">
        <v>309</v>
      </c>
      <c r="G33" s="41" t="s">
        <v>6</v>
      </c>
      <c r="H33" s="2">
        <v>2</v>
      </c>
      <c r="I33" s="46" t="s">
        <v>18</v>
      </c>
      <c r="J33" s="40"/>
      <c r="K33" s="40"/>
    </row>
    <row r="34" spans="2:18" ht="15" thickBot="1">
      <c r="B34" s="47"/>
      <c r="C34" s="49" t="s">
        <v>21</v>
      </c>
      <c r="E34" s="37"/>
      <c r="G34" s="41" t="s">
        <v>7</v>
      </c>
      <c r="H34" s="20">
        <v>2</v>
      </c>
      <c r="I34" s="46" t="s">
        <v>18</v>
      </c>
      <c r="J34" s="40"/>
      <c r="K34" s="40"/>
      <c r="N34" s="37" t="s">
        <v>158</v>
      </c>
      <c r="R34" s="30" t="s">
        <v>3</v>
      </c>
    </row>
    <row r="35" spans="2:36" ht="15" thickBot="1">
      <c r="B35" s="50"/>
      <c r="C35" s="49" t="s">
        <v>22</v>
      </c>
      <c r="G35" s="41" t="s">
        <v>9</v>
      </c>
      <c r="H35" s="2">
        <v>286</v>
      </c>
      <c r="I35" s="46" t="s">
        <v>18</v>
      </c>
      <c r="J35" s="40"/>
      <c r="K35" s="40"/>
      <c r="N35" s="55" t="s">
        <v>38</v>
      </c>
      <c r="O35" s="56"/>
      <c r="P35" s="56"/>
      <c r="Q35" s="20">
        <v>1</v>
      </c>
      <c r="R35" s="20">
        <v>10</v>
      </c>
      <c r="AG35" s="117">
        <v>1</v>
      </c>
      <c r="AH35" s="117" t="s">
        <v>40</v>
      </c>
      <c r="AI35" s="117" t="s">
        <v>44</v>
      </c>
      <c r="AJ35" s="37" t="s">
        <v>239</v>
      </c>
    </row>
    <row r="36" spans="2:36" ht="15" thickBot="1">
      <c r="B36" s="52"/>
      <c r="C36" s="54"/>
      <c r="G36" s="51" t="s">
        <v>16</v>
      </c>
      <c r="H36" s="20">
        <v>10</v>
      </c>
      <c r="I36" s="46" t="s">
        <v>18</v>
      </c>
      <c r="J36" s="40"/>
      <c r="K36" s="40"/>
      <c r="N36" s="50"/>
      <c r="O36" s="40"/>
      <c r="P36" s="40"/>
      <c r="Q36" s="40" t="s">
        <v>234</v>
      </c>
      <c r="R36" s="49"/>
      <c r="AG36" s="117">
        <v>2</v>
      </c>
      <c r="AH36" s="117" t="s">
        <v>41</v>
      </c>
      <c r="AI36" s="117" t="s">
        <v>45</v>
      </c>
      <c r="AJ36" s="37"/>
    </row>
    <row r="37" spans="7:36" ht="14.25">
      <c r="G37" s="38" t="s">
        <v>8</v>
      </c>
      <c r="H37" s="57">
        <f>1/(H31*H35*1/(H28*1000000))</f>
        <v>59.94005994005993</v>
      </c>
      <c r="I37" s="38" t="s">
        <v>10</v>
      </c>
      <c r="J37" s="40"/>
      <c r="K37" s="40"/>
      <c r="N37" s="50"/>
      <c r="O37" s="40"/>
      <c r="P37" s="40"/>
      <c r="Q37" s="40" t="s">
        <v>235</v>
      </c>
      <c r="R37" s="49"/>
      <c r="AG37" s="117">
        <v>3</v>
      </c>
      <c r="AH37" s="117" t="s">
        <v>42</v>
      </c>
      <c r="AI37" s="117" t="s">
        <v>46</v>
      </c>
      <c r="AJ37" s="37"/>
    </row>
    <row r="38" spans="2:36" ht="15" thickBot="1">
      <c r="B38" s="37" t="s">
        <v>154</v>
      </c>
      <c r="N38" s="50"/>
      <c r="O38" s="40"/>
      <c r="P38" s="40"/>
      <c r="Q38" s="40" t="s">
        <v>236</v>
      </c>
      <c r="R38" s="49"/>
      <c r="AG38" s="117">
        <v>4</v>
      </c>
      <c r="AH38" s="117" t="s">
        <v>43</v>
      </c>
      <c r="AI38" s="117" t="s">
        <v>47</v>
      </c>
      <c r="AJ38" s="37"/>
    </row>
    <row r="39" spans="2:36" ht="15" thickBot="1">
      <c r="B39" s="41" t="s">
        <v>23</v>
      </c>
      <c r="C39" s="20">
        <v>3</v>
      </c>
      <c r="D39" s="37" t="s">
        <v>191</v>
      </c>
      <c r="E39" s="37"/>
      <c r="G39" s="41" t="s">
        <v>200</v>
      </c>
      <c r="H39" s="20">
        <v>1</v>
      </c>
      <c r="N39" s="52"/>
      <c r="O39" s="53"/>
      <c r="P39" s="53"/>
      <c r="Q39" s="53" t="s">
        <v>237</v>
      </c>
      <c r="R39" s="54"/>
      <c r="AJ39" s="37"/>
    </row>
    <row r="40" spans="2:36" ht="14.25">
      <c r="B40" s="50"/>
      <c r="C40" s="49" t="s">
        <v>192</v>
      </c>
      <c r="G40" s="47"/>
      <c r="H40" s="40" t="s">
        <v>198</v>
      </c>
      <c r="I40" s="58"/>
      <c r="AG40" s="117">
        <v>1</v>
      </c>
      <c r="AH40" s="117" t="s">
        <v>40</v>
      </c>
      <c r="AI40" s="117">
        <v>0</v>
      </c>
      <c r="AJ40" s="37" t="s">
        <v>238</v>
      </c>
    </row>
    <row r="41" spans="2:36" ht="14.25">
      <c r="B41" s="50"/>
      <c r="C41" s="49" t="s">
        <v>193</v>
      </c>
      <c r="G41" s="52"/>
      <c r="H41" s="53" t="s">
        <v>199</v>
      </c>
      <c r="I41" s="54"/>
      <c r="AG41" s="117">
        <v>2</v>
      </c>
      <c r="AH41" s="117" t="s">
        <v>41</v>
      </c>
      <c r="AI41" s="117">
        <v>0</v>
      </c>
      <c r="AJ41" s="37"/>
    </row>
    <row r="42" spans="2:36" ht="15" thickBot="1">
      <c r="B42" s="52"/>
      <c r="C42" s="54" t="s">
        <v>24</v>
      </c>
      <c r="AG42" s="117">
        <v>3</v>
      </c>
      <c r="AH42" s="117" t="s">
        <v>42</v>
      </c>
      <c r="AI42" s="117">
        <v>1</v>
      </c>
      <c r="AJ42" s="37"/>
    </row>
    <row r="43" spans="7:36" ht="15" thickBot="1">
      <c r="G43" s="41" t="s">
        <v>195</v>
      </c>
      <c r="H43" s="20">
        <v>1</v>
      </c>
      <c r="AG43" s="117">
        <v>4</v>
      </c>
      <c r="AH43" s="117" t="s">
        <v>43</v>
      </c>
      <c r="AI43" s="117">
        <v>0</v>
      </c>
      <c r="AJ43" s="37"/>
    </row>
    <row r="44" spans="7:8" ht="15" thickBot="1">
      <c r="G44" s="47" t="s">
        <v>220</v>
      </c>
      <c r="H44" s="20">
        <v>1</v>
      </c>
    </row>
    <row r="45" spans="7:35" ht="14.25">
      <c r="G45" s="47"/>
      <c r="H45" s="40" t="s">
        <v>197</v>
      </c>
      <c r="I45" s="58"/>
      <c r="AG45" s="117">
        <v>1</v>
      </c>
      <c r="AH45" s="117" t="s">
        <v>113</v>
      </c>
      <c r="AI45" s="117">
        <v>0</v>
      </c>
    </row>
    <row r="46" spans="7:35" ht="14.25">
      <c r="G46" s="52"/>
      <c r="H46" s="53" t="s">
        <v>196</v>
      </c>
      <c r="I46" s="54"/>
      <c r="AG46" s="117">
        <v>2</v>
      </c>
      <c r="AH46" s="117" t="s">
        <v>41</v>
      </c>
      <c r="AI46" s="117">
        <v>0</v>
      </c>
    </row>
    <row r="47" spans="33:35" ht="14.25">
      <c r="AG47" s="117">
        <v>3</v>
      </c>
      <c r="AH47" s="117" t="s">
        <v>42</v>
      </c>
      <c r="AI47" s="117">
        <v>0</v>
      </c>
    </row>
    <row r="49" spans="2:16" ht="15" thickBot="1">
      <c r="B49" s="37" t="s">
        <v>155</v>
      </c>
      <c r="G49" s="115" t="s">
        <v>159</v>
      </c>
      <c r="H49" s="30" t="s">
        <v>39</v>
      </c>
      <c r="N49" s="115" t="s">
        <v>214</v>
      </c>
      <c r="P49" s="30" t="s">
        <v>160</v>
      </c>
    </row>
    <row r="50" spans="2:37" ht="16.5" thickBot="1">
      <c r="B50" s="59" t="s">
        <v>150</v>
      </c>
      <c r="C50" s="4">
        <v>100</v>
      </c>
      <c r="D50" s="60" t="s">
        <v>215</v>
      </c>
      <c r="G50" s="55" t="s">
        <v>216</v>
      </c>
      <c r="H50" s="56"/>
      <c r="I50" s="56"/>
      <c r="J50" s="61" t="s">
        <v>12</v>
      </c>
      <c r="K50" s="62" t="s">
        <v>225</v>
      </c>
      <c r="N50" s="55" t="s">
        <v>216</v>
      </c>
      <c r="O50" s="56"/>
      <c r="P50" s="56"/>
      <c r="Q50" s="61" t="s">
        <v>12</v>
      </c>
      <c r="R50" s="62" t="s">
        <v>226</v>
      </c>
      <c r="AG50" s="63"/>
      <c r="AH50" s="63"/>
      <c r="AI50" s="63"/>
      <c r="AJ50" s="63"/>
      <c r="AK50" s="63"/>
    </row>
    <row r="51" spans="2:38" ht="16.5" customHeight="1" thickBot="1">
      <c r="B51" s="64" t="s">
        <v>80</v>
      </c>
      <c r="C51" s="4">
        <v>32</v>
      </c>
      <c r="D51" s="46" t="s">
        <v>81</v>
      </c>
      <c r="E51" s="37" t="s">
        <v>82</v>
      </c>
      <c r="F51" s="37"/>
      <c r="G51" s="65">
        <f>J51/K51</f>
        <v>10</v>
      </c>
      <c r="H51" s="66"/>
      <c r="I51" s="65" t="s">
        <v>3</v>
      </c>
      <c r="J51" s="41">
        <f>R28</f>
        <v>10</v>
      </c>
      <c r="K51" s="21">
        <v>1</v>
      </c>
      <c r="L51" s="67" t="s">
        <v>63</v>
      </c>
      <c r="M51" s="68"/>
      <c r="N51" s="65">
        <f>Q51/R51</f>
        <v>10</v>
      </c>
      <c r="O51" s="66"/>
      <c r="P51" s="65" t="s">
        <v>3</v>
      </c>
      <c r="Q51" s="41">
        <f>R35</f>
        <v>10</v>
      </c>
      <c r="R51" s="21">
        <v>1</v>
      </c>
      <c r="S51" s="67" t="s">
        <v>63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123" t="s">
        <v>61</v>
      </c>
      <c r="AH51" s="121">
        <f>VLOOKUP(J51,AI51:AK53,3)</f>
        <v>10</v>
      </c>
      <c r="AI51" s="120">
        <v>5</v>
      </c>
      <c r="AJ51" s="120" t="s">
        <v>3</v>
      </c>
      <c r="AK51" s="120">
        <v>10</v>
      </c>
      <c r="AL51" s="37" t="s">
        <v>244</v>
      </c>
    </row>
    <row r="52" spans="2:37" ht="16.5" thickBot="1">
      <c r="B52" s="41" t="s">
        <v>90</v>
      </c>
      <c r="C52" s="20">
        <v>256</v>
      </c>
      <c r="D52" s="46" t="s">
        <v>91</v>
      </c>
      <c r="E52" s="37" t="s">
        <v>92</v>
      </c>
      <c r="F52" s="37"/>
      <c r="G52" s="55" t="s">
        <v>217</v>
      </c>
      <c r="H52" s="56"/>
      <c r="I52" s="56"/>
      <c r="J52" s="61" t="s">
        <v>13</v>
      </c>
      <c r="K52" s="69" t="s">
        <v>57</v>
      </c>
      <c r="L52" s="70"/>
      <c r="M52" s="70"/>
      <c r="N52" s="55" t="s">
        <v>218</v>
      </c>
      <c r="O52" s="56"/>
      <c r="P52" s="56"/>
      <c r="Q52" s="61" t="s">
        <v>13</v>
      </c>
      <c r="R52" s="69" t="s">
        <v>57</v>
      </c>
      <c r="S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63"/>
      <c r="AH52" s="63"/>
      <c r="AI52" s="120">
        <v>20</v>
      </c>
      <c r="AJ52" s="120" t="s">
        <v>3</v>
      </c>
      <c r="AK52" s="120">
        <v>8</v>
      </c>
    </row>
    <row r="53" spans="2:37" ht="15.75" customHeight="1" thickBot="1">
      <c r="B53" s="41" t="s">
        <v>26</v>
      </c>
      <c r="C53" s="2">
        <v>7</v>
      </c>
      <c r="D53" s="46" t="s">
        <v>83</v>
      </c>
      <c r="G53" s="71">
        <f>J53*K53</f>
        <v>100</v>
      </c>
      <c r="H53" s="72"/>
      <c r="I53" s="65" t="s">
        <v>3</v>
      </c>
      <c r="J53" s="41">
        <f>G51</f>
        <v>10</v>
      </c>
      <c r="K53" s="21">
        <v>10</v>
      </c>
      <c r="L53" s="67" t="s">
        <v>48</v>
      </c>
      <c r="M53" s="67"/>
      <c r="N53" s="73">
        <f>Q53*R53</f>
        <v>90</v>
      </c>
      <c r="O53" s="74"/>
      <c r="P53" s="65" t="s">
        <v>3</v>
      </c>
      <c r="Q53" s="41">
        <f>N51</f>
        <v>10</v>
      </c>
      <c r="R53" s="21">
        <v>9</v>
      </c>
      <c r="S53" s="67" t="s">
        <v>48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3"/>
      <c r="AH53" s="63"/>
      <c r="AI53" s="120">
        <v>150</v>
      </c>
      <c r="AJ53" s="120" t="s">
        <v>3</v>
      </c>
      <c r="AK53" s="120"/>
    </row>
    <row r="54" spans="2:37" ht="18.75" customHeight="1" thickBot="1">
      <c r="B54" s="41" t="s">
        <v>25</v>
      </c>
      <c r="C54" s="20">
        <v>10</v>
      </c>
      <c r="D54" s="46" t="s">
        <v>83</v>
      </c>
      <c r="E54" s="159" t="s">
        <v>87</v>
      </c>
      <c r="F54" s="159"/>
      <c r="G54" s="55" t="s">
        <v>219</v>
      </c>
      <c r="H54" s="56"/>
      <c r="I54" s="56"/>
      <c r="J54" s="61" t="s">
        <v>49</v>
      </c>
      <c r="K54" s="69" t="s">
        <v>58</v>
      </c>
      <c r="L54" s="70"/>
      <c r="M54" s="70"/>
      <c r="N54" s="55" t="s">
        <v>219</v>
      </c>
      <c r="O54" s="56"/>
      <c r="P54" s="56"/>
      <c r="Q54" s="61" t="s">
        <v>49</v>
      </c>
      <c r="R54" s="69" t="s">
        <v>58</v>
      </c>
      <c r="S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63"/>
      <c r="AH54" s="63"/>
      <c r="AI54" s="63"/>
      <c r="AJ54" s="63"/>
      <c r="AK54" s="63"/>
    </row>
    <row r="55" spans="2:38" ht="15.75" customHeight="1" thickBot="1">
      <c r="B55" s="41" t="s">
        <v>86</v>
      </c>
      <c r="C55" s="23">
        <v>3</v>
      </c>
      <c r="D55" s="46" t="s">
        <v>83</v>
      </c>
      <c r="E55" s="75" t="s">
        <v>88</v>
      </c>
      <c r="F55" s="75"/>
      <c r="G55" s="73">
        <f>J55*K55</f>
        <v>200</v>
      </c>
      <c r="H55" s="74"/>
      <c r="I55" s="65" t="s">
        <v>3</v>
      </c>
      <c r="J55" s="41">
        <f>G53</f>
        <v>100</v>
      </c>
      <c r="K55" s="21">
        <v>2</v>
      </c>
      <c r="L55" s="67" t="s">
        <v>51</v>
      </c>
      <c r="M55" s="67"/>
      <c r="N55" s="73">
        <f>Q55*R55</f>
        <v>180</v>
      </c>
      <c r="O55" s="74"/>
      <c r="P55" s="65" t="s">
        <v>3</v>
      </c>
      <c r="Q55" s="41">
        <f>N53</f>
        <v>90</v>
      </c>
      <c r="R55" s="21">
        <v>2</v>
      </c>
      <c r="S55" s="67" t="s">
        <v>51</v>
      </c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123" t="s">
        <v>62</v>
      </c>
      <c r="AH55" s="121">
        <f>VLOOKUP(G55,AI55:AK68,3)</f>
        <v>3</v>
      </c>
      <c r="AI55" s="120">
        <v>100</v>
      </c>
      <c r="AJ55" s="120" t="s">
        <v>3</v>
      </c>
      <c r="AK55" s="117">
        <v>1</v>
      </c>
      <c r="AL55" s="37" t="s">
        <v>242</v>
      </c>
    </row>
    <row r="56" spans="2:37" ht="16.5" thickBot="1">
      <c r="B56" s="41" t="s">
        <v>84</v>
      </c>
      <c r="C56" s="23">
        <v>3</v>
      </c>
      <c r="D56" s="46" t="s">
        <v>83</v>
      </c>
      <c r="E56" s="75" t="s">
        <v>88</v>
      </c>
      <c r="F56" s="75"/>
      <c r="M56" s="70"/>
      <c r="N56" s="76" t="s">
        <v>114</v>
      </c>
      <c r="O56" s="56"/>
      <c r="P56" s="56"/>
      <c r="Q56" s="61" t="s">
        <v>50</v>
      </c>
      <c r="R56" s="69" t="s">
        <v>227</v>
      </c>
      <c r="S56" s="70"/>
      <c r="T56" s="4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I56" s="117">
        <v>120</v>
      </c>
      <c r="AJ56" s="120" t="s">
        <v>3</v>
      </c>
      <c r="AK56" s="120">
        <v>1</v>
      </c>
    </row>
    <row r="57" spans="2:37" ht="15.75" thickBot="1">
      <c r="B57" s="41" t="s">
        <v>85</v>
      </c>
      <c r="C57" s="23">
        <v>2</v>
      </c>
      <c r="D57" s="46" t="s">
        <v>83</v>
      </c>
      <c r="E57" s="75" t="s">
        <v>89</v>
      </c>
      <c r="F57" s="75"/>
      <c r="M57" s="67"/>
      <c r="N57" s="141">
        <f>Q57/R57</f>
        <v>9</v>
      </c>
      <c r="O57" s="142"/>
      <c r="P57" s="65" t="s">
        <v>3</v>
      </c>
      <c r="Q57" s="41">
        <f>N53</f>
        <v>90</v>
      </c>
      <c r="R57" s="21">
        <v>10</v>
      </c>
      <c r="S57" s="67" t="s">
        <v>70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I57" s="117">
        <v>160</v>
      </c>
      <c r="AJ57" s="120" t="s">
        <v>3</v>
      </c>
      <c r="AK57" s="117">
        <v>2</v>
      </c>
    </row>
    <row r="58" spans="2:37" ht="15.75" thickBot="1">
      <c r="B58" s="41" t="s">
        <v>27</v>
      </c>
      <c r="C58" s="23">
        <v>3</v>
      </c>
      <c r="D58" s="46" t="s">
        <v>83</v>
      </c>
      <c r="E58" s="75" t="s">
        <v>89</v>
      </c>
      <c r="F58" s="75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I58" s="117">
        <v>200</v>
      </c>
      <c r="AJ58" s="120" t="s">
        <v>3</v>
      </c>
      <c r="AK58" s="117">
        <v>3</v>
      </c>
    </row>
    <row r="59" spans="21:37" ht="15"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I59" s="117"/>
      <c r="AJ59" s="120"/>
      <c r="AK59" s="117"/>
    </row>
    <row r="60" spans="21:37" ht="15"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I60" s="117"/>
      <c r="AJ60" s="120"/>
      <c r="AK60" s="117"/>
    </row>
    <row r="61" spans="21:37" ht="15"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I61" s="117"/>
      <c r="AJ61" s="120"/>
      <c r="AK61" s="117"/>
    </row>
    <row r="62" spans="20:37" ht="15">
      <c r="T62" s="67"/>
      <c r="AI62" s="117">
        <v>240</v>
      </c>
      <c r="AJ62" s="120" t="s">
        <v>3</v>
      </c>
      <c r="AK62" s="117">
        <v>4</v>
      </c>
    </row>
    <row r="63" spans="20:37" ht="15">
      <c r="T63" s="67"/>
      <c r="AI63" s="117"/>
      <c r="AJ63" s="120"/>
      <c r="AK63" s="117"/>
    </row>
    <row r="64" spans="11:37" ht="15">
      <c r="K64" s="77" t="str">
        <f>VLOOKUP(Q28,AG35:AI38,3)</f>
        <v>CNF[8:7]=10</v>
      </c>
      <c r="L64" s="78"/>
      <c r="T64" s="67"/>
      <c r="AI64" s="117"/>
      <c r="AJ64" s="120"/>
      <c r="AK64" s="117"/>
    </row>
    <row r="65" spans="3:37" ht="25.5">
      <c r="C65" s="116" t="s">
        <v>183</v>
      </c>
      <c r="D65" s="94"/>
      <c r="E65" s="94"/>
      <c r="F65" s="94"/>
      <c r="G65" s="94"/>
      <c r="H65" s="94"/>
      <c r="I65" s="94"/>
      <c r="T65" s="70"/>
      <c r="AI65" s="117">
        <v>280</v>
      </c>
      <c r="AJ65" s="120" t="s">
        <v>3</v>
      </c>
      <c r="AK65" s="117">
        <v>5</v>
      </c>
    </row>
    <row r="66" spans="3:37" ht="15">
      <c r="C66" s="95" t="s">
        <v>149</v>
      </c>
      <c r="D66" s="96"/>
      <c r="E66" s="96"/>
      <c r="F66" s="97"/>
      <c r="G66" s="143" t="s">
        <v>28</v>
      </c>
      <c r="H66" s="144"/>
      <c r="I66" s="147" t="s">
        <v>203</v>
      </c>
      <c r="Y66" s="145" t="s">
        <v>29</v>
      </c>
      <c r="Z66" s="145"/>
      <c r="AA66" s="145"/>
      <c r="AB66" s="145"/>
      <c r="AE66" s="67"/>
      <c r="AF66" s="67"/>
      <c r="AI66" s="117">
        <v>320</v>
      </c>
      <c r="AJ66" s="120" t="s">
        <v>3</v>
      </c>
      <c r="AK66" s="117">
        <v>6</v>
      </c>
    </row>
    <row r="67" spans="3:37" ht="15">
      <c r="C67" s="98"/>
      <c r="D67" s="99"/>
      <c r="E67" s="99"/>
      <c r="F67" s="100"/>
      <c r="G67" s="143"/>
      <c r="H67" s="144"/>
      <c r="I67" s="147"/>
      <c r="Y67" s="145" t="s">
        <v>30</v>
      </c>
      <c r="Z67" s="145"/>
      <c r="AA67" s="145" t="s">
        <v>31</v>
      </c>
      <c r="AB67" s="145"/>
      <c r="AC67" s="79"/>
      <c r="AD67" s="79"/>
      <c r="AE67" s="70"/>
      <c r="AF67" s="70"/>
      <c r="AI67" s="117">
        <v>360</v>
      </c>
      <c r="AJ67" s="120" t="s">
        <v>3</v>
      </c>
      <c r="AK67" s="117">
        <v>7</v>
      </c>
    </row>
    <row r="68" spans="3:37" ht="15">
      <c r="C68" s="101"/>
      <c r="D68" s="102"/>
      <c r="E68" s="102"/>
      <c r="F68" s="103"/>
      <c r="G68" s="143"/>
      <c r="H68" s="144"/>
      <c r="I68" s="147"/>
      <c r="Y68" s="146" t="s">
        <v>36</v>
      </c>
      <c r="Z68" s="146"/>
      <c r="AA68" s="145" t="s">
        <v>32</v>
      </c>
      <c r="AB68" s="145"/>
      <c r="AC68" s="80"/>
      <c r="AD68" s="80"/>
      <c r="AE68" s="67"/>
      <c r="AF68" s="67"/>
      <c r="AI68" s="117">
        <v>400</v>
      </c>
      <c r="AJ68" s="120" t="s">
        <v>3</v>
      </c>
      <c r="AK68" s="117">
        <v>8</v>
      </c>
    </row>
    <row r="69" spans="3:32" ht="15" thickBot="1">
      <c r="C69" s="104" t="s">
        <v>116</v>
      </c>
      <c r="D69" s="105"/>
      <c r="E69" s="105"/>
      <c r="F69" s="106"/>
      <c r="G69" s="107" t="s">
        <v>33</v>
      </c>
      <c r="H69" s="105"/>
      <c r="I69" s="108" t="str">
        <f>CONCATENATE(Y69,AA69,"h")</f>
        <v>A55Ah</v>
      </c>
      <c r="Y69" s="148" t="s">
        <v>34</v>
      </c>
      <c r="Z69" s="149"/>
      <c r="AA69" s="148" t="s">
        <v>35</v>
      </c>
      <c r="AB69" s="149"/>
      <c r="AC69" s="81" t="s">
        <v>14</v>
      </c>
      <c r="AD69" s="81"/>
      <c r="AE69" s="70"/>
      <c r="AF69" s="70"/>
    </row>
    <row r="70" spans="3:37" ht="15.75" customHeight="1" thickBot="1">
      <c r="C70" s="104" t="s">
        <v>117</v>
      </c>
      <c r="D70" s="105"/>
      <c r="E70" s="105"/>
      <c r="F70" s="106"/>
      <c r="G70" s="107" t="s">
        <v>52</v>
      </c>
      <c r="H70" s="105"/>
      <c r="I70" s="108" t="str">
        <f>CONCATENATE(Y70,AA70,"h")</f>
        <v>0001h</v>
      </c>
      <c r="Y70" s="150" t="s">
        <v>184</v>
      </c>
      <c r="Z70" s="151"/>
      <c r="AA70" s="152" t="str">
        <f>CONCATENATE("0",VLOOKUP(Q28,AG40:AJ43,3))</f>
        <v>01</v>
      </c>
      <c r="AB70" s="153"/>
      <c r="AC70" s="81" t="s">
        <v>14</v>
      </c>
      <c r="AD70" s="81"/>
      <c r="AE70" s="82"/>
      <c r="AF70" s="82"/>
      <c r="AI70" s="117">
        <v>16</v>
      </c>
      <c r="AJ70" s="117">
        <v>3</v>
      </c>
      <c r="AK70" s="37" t="s">
        <v>246</v>
      </c>
    </row>
    <row r="71" spans="3:36" ht="15.75" customHeight="1" thickBot="1">
      <c r="C71" s="104" t="s">
        <v>118</v>
      </c>
      <c r="D71" s="105"/>
      <c r="E71" s="105"/>
      <c r="F71" s="106"/>
      <c r="G71" s="107" t="s">
        <v>53</v>
      </c>
      <c r="H71" s="105"/>
      <c r="I71" s="108" t="str">
        <f>CONCATENATE(Y71,AA71,"h")</f>
        <v>0000h</v>
      </c>
      <c r="N71" s="83"/>
      <c r="Y71" s="150" t="s">
        <v>184</v>
      </c>
      <c r="Z71" s="151"/>
      <c r="AA71" s="152" t="str">
        <f>CONCATENATE("0",VLOOKUP(Q28,AG45:AI47,3))</f>
        <v>00</v>
      </c>
      <c r="AB71" s="153"/>
      <c r="AC71" s="81" t="s">
        <v>14</v>
      </c>
      <c r="AD71" s="81"/>
      <c r="AE71" s="70"/>
      <c r="AF71" s="70"/>
      <c r="AI71" s="117">
        <v>32</v>
      </c>
      <c r="AJ71" s="117">
        <v>5</v>
      </c>
    </row>
    <row r="72" spans="3:32" ht="15.75" customHeight="1" thickBot="1">
      <c r="C72" s="104" t="s">
        <v>119</v>
      </c>
      <c r="D72" s="105"/>
      <c r="E72" s="105"/>
      <c r="F72" s="106"/>
      <c r="G72" s="107" t="s">
        <v>54</v>
      </c>
      <c r="H72" s="105"/>
      <c r="I72" s="108" t="str">
        <f>CONCATENATE(Y72,Z72,AA72,AB72,"h")</f>
        <v>A319h</v>
      </c>
      <c r="N72" s="83"/>
      <c r="Y72" s="124" t="str">
        <f>DEC2HEX(AH51)</f>
        <v>A</v>
      </c>
      <c r="Z72" s="122" t="str">
        <f>DEC2HEX(AH55)</f>
        <v>3</v>
      </c>
      <c r="AA72" s="119">
        <f>VLOOKUP(K55,AI94:AJ96,2)</f>
        <v>1</v>
      </c>
      <c r="AB72" s="118" t="str">
        <f>DEC2HEX(K53-1)</f>
        <v>9</v>
      </c>
      <c r="AC72" s="81" t="s">
        <v>14</v>
      </c>
      <c r="AD72" s="81"/>
      <c r="AE72" s="67"/>
      <c r="AF72" s="67"/>
    </row>
    <row r="73" spans="3:36" ht="15" thickBot="1">
      <c r="C73" s="104" t="s">
        <v>120</v>
      </c>
      <c r="D73" s="105"/>
      <c r="E73" s="105"/>
      <c r="F73" s="106"/>
      <c r="G73" s="107" t="s">
        <v>55</v>
      </c>
      <c r="H73" s="105"/>
      <c r="I73" s="108" t="str">
        <f>CONCATENATE(Y73,AA73,"h")</f>
        <v>0040h</v>
      </c>
      <c r="Y73" s="150" t="s">
        <v>184</v>
      </c>
      <c r="Z73" s="151"/>
      <c r="AA73" s="150" t="s">
        <v>185</v>
      </c>
      <c r="AB73" s="151"/>
      <c r="AC73" s="81" t="s">
        <v>14</v>
      </c>
      <c r="AD73" s="81"/>
      <c r="AH73" s="37">
        <f>VLOOKUP(C52,AI73:AJ76,2)</f>
        <v>2</v>
      </c>
      <c r="AI73" s="117">
        <v>128</v>
      </c>
      <c r="AJ73" s="117">
        <v>0</v>
      </c>
    </row>
    <row r="74" spans="3:36" ht="15" thickBot="1">
      <c r="C74" s="104" t="s">
        <v>121</v>
      </c>
      <c r="D74" s="105"/>
      <c r="E74" s="105"/>
      <c r="F74" s="106"/>
      <c r="G74" s="107" t="s">
        <v>59</v>
      </c>
      <c r="H74" s="105"/>
      <c r="I74" s="108" t="str">
        <f>CONCATENATE(Y74,AA74,"h")</f>
        <v>0001h</v>
      </c>
      <c r="N74" s="79"/>
      <c r="Y74" s="150" t="s">
        <v>184</v>
      </c>
      <c r="Z74" s="151"/>
      <c r="AA74" s="150" t="s">
        <v>186</v>
      </c>
      <c r="AB74" s="151"/>
      <c r="AC74" s="81" t="s">
        <v>14</v>
      </c>
      <c r="AD74" s="81"/>
      <c r="AI74" s="117">
        <v>256</v>
      </c>
      <c r="AJ74" s="117">
        <v>2</v>
      </c>
    </row>
    <row r="75" spans="3:36" ht="14.25">
      <c r="C75" s="94"/>
      <c r="D75" s="94"/>
      <c r="E75" s="94"/>
      <c r="F75" s="94"/>
      <c r="G75" s="109"/>
      <c r="H75" s="94"/>
      <c r="I75" s="94"/>
      <c r="N75" s="80"/>
      <c r="Y75" s="84"/>
      <c r="Z75" s="84"/>
      <c r="AA75" s="79"/>
      <c r="AB75" s="79"/>
      <c r="AC75" s="85"/>
      <c r="AD75" s="85"/>
      <c r="AI75" s="117">
        <v>512</v>
      </c>
      <c r="AJ75" s="117">
        <v>4</v>
      </c>
    </row>
    <row r="76" spans="3:36" ht="15" thickBot="1">
      <c r="C76" s="94"/>
      <c r="D76" s="94"/>
      <c r="E76" s="94"/>
      <c r="F76" s="94"/>
      <c r="G76" s="109"/>
      <c r="H76" s="94"/>
      <c r="I76" s="94"/>
      <c r="N76" s="86"/>
      <c r="AC76" s="87"/>
      <c r="AD76" s="87"/>
      <c r="AI76" s="117">
        <v>64</v>
      </c>
      <c r="AJ76" s="117">
        <v>6</v>
      </c>
    </row>
    <row r="77" spans="3:30" ht="15" thickBot="1">
      <c r="C77" s="104" t="s">
        <v>122</v>
      </c>
      <c r="D77" s="105"/>
      <c r="E77" s="105"/>
      <c r="F77" s="106"/>
      <c r="G77" s="107" t="s">
        <v>65</v>
      </c>
      <c r="H77" s="105"/>
      <c r="I77" s="108" t="str">
        <f>CONCATENATE(Y77,Z77,AA77,AB77,"h")</f>
        <v>8218h</v>
      </c>
      <c r="N77" s="86"/>
      <c r="Y77" s="124" t="str">
        <f>DEC2HEX(AH80)</f>
        <v>8</v>
      </c>
      <c r="Z77" s="122" t="str">
        <f>DEC2HEX(AH84)</f>
        <v>2</v>
      </c>
      <c r="AA77" s="125">
        <f>VLOOKUP(R55,AI94:AJ96,2)</f>
        <v>1</v>
      </c>
      <c r="AB77" s="118" t="str">
        <f>DEC2HEX(R53-1)</f>
        <v>8</v>
      </c>
      <c r="AC77" s="81" t="s">
        <v>14</v>
      </c>
      <c r="AD77" s="81"/>
    </row>
    <row r="78" spans="2:30" ht="15" thickBot="1">
      <c r="B78" s="88"/>
      <c r="C78" s="104" t="s">
        <v>123</v>
      </c>
      <c r="D78" s="110"/>
      <c r="E78" s="110"/>
      <c r="F78" s="106"/>
      <c r="G78" s="107" t="s">
        <v>73</v>
      </c>
      <c r="H78" s="105"/>
      <c r="I78" s="108" t="str">
        <f>CONCATENATE(Y78,AA78,"h")</f>
        <v>0040h</v>
      </c>
      <c r="N78" s="86"/>
      <c r="Y78" s="150" t="s">
        <v>184</v>
      </c>
      <c r="Z78" s="151"/>
      <c r="AA78" s="154" t="s">
        <v>188</v>
      </c>
      <c r="AB78" s="155"/>
      <c r="AC78" s="81" t="s">
        <v>14</v>
      </c>
      <c r="AD78" s="81"/>
    </row>
    <row r="79" spans="2:30" ht="15" thickBot="1">
      <c r="B79" s="89"/>
      <c r="C79" s="111" t="s">
        <v>124</v>
      </c>
      <c r="D79" s="110"/>
      <c r="E79" s="110"/>
      <c r="F79" s="106"/>
      <c r="G79" s="107" t="s">
        <v>74</v>
      </c>
      <c r="H79" s="105"/>
      <c r="I79" s="108" t="str">
        <f>CONCATENATE(Y79,AA79,"h")</f>
        <v>0001h</v>
      </c>
      <c r="N79" s="90"/>
      <c r="Y79" s="150" t="s">
        <v>184</v>
      </c>
      <c r="Z79" s="151"/>
      <c r="AA79" s="154" t="s">
        <v>187</v>
      </c>
      <c r="AB79" s="155"/>
      <c r="AC79" s="81" t="s">
        <v>14</v>
      </c>
      <c r="AD79" s="81"/>
    </row>
    <row r="80" spans="2:38" ht="15.75" thickBot="1">
      <c r="B80" s="88"/>
      <c r="C80" s="112"/>
      <c r="D80" s="112"/>
      <c r="E80" s="112"/>
      <c r="F80" s="94"/>
      <c r="G80" s="109"/>
      <c r="H80" s="94"/>
      <c r="I80" s="94"/>
      <c r="N80" s="86"/>
      <c r="AC80" s="87"/>
      <c r="AD80" s="87"/>
      <c r="AG80" s="123" t="s">
        <v>61</v>
      </c>
      <c r="AH80" s="121">
        <f>VLOOKUP(Q55,AI80:AK82,3)</f>
        <v>8</v>
      </c>
      <c r="AI80" s="120">
        <v>5</v>
      </c>
      <c r="AJ80" s="120" t="s">
        <v>3</v>
      </c>
      <c r="AK80" s="120">
        <v>10</v>
      </c>
      <c r="AL80" s="37" t="s">
        <v>243</v>
      </c>
    </row>
    <row r="81" spans="2:37" ht="15.75" thickBot="1">
      <c r="B81" s="88"/>
      <c r="C81" s="111" t="s">
        <v>125</v>
      </c>
      <c r="D81" s="110"/>
      <c r="E81" s="110"/>
      <c r="F81" s="106"/>
      <c r="G81" s="107" t="s">
        <v>56</v>
      </c>
      <c r="H81" s="105"/>
      <c r="I81" s="108" t="str">
        <f>CONCATENATE(Y81,AA81,"h")</f>
        <v>0000h</v>
      </c>
      <c r="N81" s="86"/>
      <c r="Y81" s="150" t="s">
        <v>184</v>
      </c>
      <c r="Z81" s="151"/>
      <c r="AA81" s="152" t="str">
        <f>CONCATENATE("0",VLOOKUP(K51,AI98:AJ101,2))</f>
        <v>00</v>
      </c>
      <c r="AB81" s="153"/>
      <c r="AC81" s="81" t="s">
        <v>14</v>
      </c>
      <c r="AD81" s="81"/>
      <c r="AG81" s="63"/>
      <c r="AH81" s="63"/>
      <c r="AI81" s="120">
        <v>20</v>
      </c>
      <c r="AJ81" s="120" t="s">
        <v>3</v>
      </c>
      <c r="AK81" s="120">
        <v>8</v>
      </c>
    </row>
    <row r="82" spans="2:37" ht="15.75" thickBot="1">
      <c r="B82" s="88"/>
      <c r="C82" s="111" t="s">
        <v>126</v>
      </c>
      <c r="D82" s="110"/>
      <c r="E82" s="110"/>
      <c r="F82" s="106"/>
      <c r="G82" s="107" t="s">
        <v>64</v>
      </c>
      <c r="H82" s="105"/>
      <c r="I82" s="108" t="str">
        <f>CONCATENATE(Y82,AA82,"h")</f>
        <v>0001h</v>
      </c>
      <c r="N82" s="85"/>
      <c r="Y82" s="150" t="s">
        <v>184</v>
      </c>
      <c r="Z82" s="151"/>
      <c r="AA82" s="150" t="s">
        <v>186</v>
      </c>
      <c r="AB82" s="151"/>
      <c r="AC82" s="81" t="s">
        <v>14</v>
      </c>
      <c r="AD82" s="81"/>
      <c r="AG82" s="63"/>
      <c r="AH82" s="63"/>
      <c r="AI82" s="120">
        <v>150</v>
      </c>
      <c r="AJ82" s="120" t="s">
        <v>3</v>
      </c>
      <c r="AK82" s="120"/>
    </row>
    <row r="83" spans="2:37" ht="15.75" thickBot="1">
      <c r="B83" s="88"/>
      <c r="C83" s="111" t="s">
        <v>127</v>
      </c>
      <c r="D83" s="110"/>
      <c r="E83" s="110"/>
      <c r="F83" s="106"/>
      <c r="G83" s="107" t="s">
        <v>60</v>
      </c>
      <c r="H83" s="105"/>
      <c r="I83" s="108" t="str">
        <f>CONCATENATE(Y83,AA83,"h")</f>
        <v>0001h</v>
      </c>
      <c r="N83" s="87"/>
      <c r="Y83" s="150" t="s">
        <v>184</v>
      </c>
      <c r="Z83" s="151"/>
      <c r="AA83" s="150" t="s">
        <v>186</v>
      </c>
      <c r="AB83" s="151"/>
      <c r="AC83" s="81" t="s">
        <v>14</v>
      </c>
      <c r="AD83" s="81"/>
      <c r="AG83" s="63"/>
      <c r="AH83" s="63"/>
      <c r="AI83" s="63"/>
      <c r="AJ83" s="63"/>
      <c r="AK83" s="63"/>
    </row>
    <row r="84" spans="3:38" ht="15.75" thickBot="1">
      <c r="C84" s="94"/>
      <c r="D84" s="94"/>
      <c r="E84" s="94"/>
      <c r="F84" s="94"/>
      <c r="G84" s="109"/>
      <c r="H84" s="94"/>
      <c r="I84" s="94"/>
      <c r="N84" s="90"/>
      <c r="AC84" s="87"/>
      <c r="AD84" s="87"/>
      <c r="AG84" s="123" t="s">
        <v>62</v>
      </c>
      <c r="AH84" s="121">
        <f>VLOOKUP(N55,AI84:AK92,3)</f>
        <v>2</v>
      </c>
      <c r="AI84" s="120">
        <v>100</v>
      </c>
      <c r="AJ84" s="120" t="s">
        <v>3</v>
      </c>
      <c r="AK84" s="117">
        <v>1</v>
      </c>
      <c r="AL84" s="37" t="s">
        <v>241</v>
      </c>
    </row>
    <row r="85" spans="3:37" ht="15.75" thickBot="1">
      <c r="C85" s="104" t="s">
        <v>128</v>
      </c>
      <c r="D85" s="105"/>
      <c r="E85" s="105"/>
      <c r="F85" s="106"/>
      <c r="G85" s="107" t="s">
        <v>66</v>
      </c>
      <c r="H85" s="105"/>
      <c r="I85" s="108" t="str">
        <f aca="true" t="shared" si="0" ref="I85:I90">CONCATENATE(Y85,AA85,"h")</f>
        <v>0000h</v>
      </c>
      <c r="N85" s="87"/>
      <c r="Y85" s="150" t="s">
        <v>184</v>
      </c>
      <c r="Z85" s="151"/>
      <c r="AA85" s="152" t="str">
        <f>RIGHT(DEC2HEX(Q35-1,4),2)</f>
        <v>00</v>
      </c>
      <c r="AB85" s="153"/>
      <c r="AC85" s="81" t="s">
        <v>14</v>
      </c>
      <c r="AD85" s="81"/>
      <c r="AI85" s="117">
        <v>120</v>
      </c>
      <c r="AJ85" s="120" t="s">
        <v>3</v>
      </c>
      <c r="AK85" s="120">
        <v>1</v>
      </c>
    </row>
    <row r="86" spans="3:38" ht="15.75" thickBot="1">
      <c r="C86" s="104" t="s">
        <v>129</v>
      </c>
      <c r="D86" s="105"/>
      <c r="E86" s="105"/>
      <c r="F86" s="106"/>
      <c r="G86" s="107" t="s">
        <v>67</v>
      </c>
      <c r="H86" s="105"/>
      <c r="I86" s="108" t="str">
        <f t="shared" si="0"/>
        <v>0000h</v>
      </c>
      <c r="N86" s="87"/>
      <c r="Y86" s="150" t="s">
        <v>184</v>
      </c>
      <c r="Z86" s="151"/>
      <c r="AA86" s="152" t="str">
        <f>CONCATENATE("0",VLOOKUP(R51,AI98:AJ101,2))</f>
        <v>00</v>
      </c>
      <c r="AB86" s="153"/>
      <c r="AC86" s="81" t="s">
        <v>14</v>
      </c>
      <c r="AD86" s="81"/>
      <c r="AI86" s="117">
        <v>160</v>
      </c>
      <c r="AJ86" s="120" t="s">
        <v>3</v>
      </c>
      <c r="AK86" s="117">
        <v>2</v>
      </c>
      <c r="AL86" s="79"/>
    </row>
    <row r="87" spans="3:38" ht="15.75" thickBot="1">
      <c r="C87" s="104" t="s">
        <v>130</v>
      </c>
      <c r="D87" s="105"/>
      <c r="E87" s="105"/>
      <c r="F87" s="106"/>
      <c r="G87" s="107" t="s">
        <v>68</v>
      </c>
      <c r="H87" s="105"/>
      <c r="I87" s="108" t="str">
        <f t="shared" si="0"/>
        <v>0005h</v>
      </c>
      <c r="N87" s="87"/>
      <c r="Y87" s="150" t="s">
        <v>184</v>
      </c>
      <c r="Z87" s="151"/>
      <c r="AA87" s="150" t="s">
        <v>189</v>
      </c>
      <c r="AB87" s="151"/>
      <c r="AC87" s="81" t="s">
        <v>14</v>
      </c>
      <c r="AD87" s="81"/>
      <c r="AI87" s="117">
        <v>200</v>
      </c>
      <c r="AJ87" s="120" t="s">
        <v>3</v>
      </c>
      <c r="AK87" s="117">
        <v>3</v>
      </c>
      <c r="AL87" s="79"/>
    </row>
    <row r="88" spans="3:38" ht="15.75" thickBot="1">
      <c r="C88" s="104" t="s">
        <v>131</v>
      </c>
      <c r="D88" s="105"/>
      <c r="E88" s="105"/>
      <c r="F88" s="106"/>
      <c r="G88" s="107" t="s">
        <v>69</v>
      </c>
      <c r="H88" s="105"/>
      <c r="I88" s="108" t="str">
        <f t="shared" si="0"/>
        <v>0009h</v>
      </c>
      <c r="N88" s="87"/>
      <c r="Y88" s="150" t="s">
        <v>184</v>
      </c>
      <c r="Z88" s="151"/>
      <c r="AA88" s="152" t="str">
        <f>RIGHT(DEC2HEX(R57-1,4),2)</f>
        <v>09</v>
      </c>
      <c r="AB88" s="153"/>
      <c r="AC88" s="81" t="s">
        <v>14</v>
      </c>
      <c r="AD88" s="81"/>
      <c r="AI88" s="117">
        <v>240</v>
      </c>
      <c r="AJ88" s="120" t="s">
        <v>3</v>
      </c>
      <c r="AK88" s="117">
        <v>4</v>
      </c>
      <c r="AL88" s="79"/>
    </row>
    <row r="89" spans="3:38" ht="15.75" thickBot="1">
      <c r="C89" s="104" t="s">
        <v>132</v>
      </c>
      <c r="D89" s="105"/>
      <c r="E89" s="105"/>
      <c r="F89" s="106"/>
      <c r="G89" s="107" t="s">
        <v>71</v>
      </c>
      <c r="H89" s="105"/>
      <c r="I89" s="108" t="str">
        <f t="shared" si="0"/>
        <v>002Eh</v>
      </c>
      <c r="N89" s="87"/>
      <c r="Y89" s="150" t="s">
        <v>184</v>
      </c>
      <c r="Z89" s="151"/>
      <c r="AA89" s="154" t="s">
        <v>72</v>
      </c>
      <c r="AB89" s="155"/>
      <c r="AC89" s="81" t="s">
        <v>14</v>
      </c>
      <c r="AD89" s="81"/>
      <c r="AI89" s="117">
        <v>280</v>
      </c>
      <c r="AJ89" s="120" t="s">
        <v>3</v>
      </c>
      <c r="AK89" s="117">
        <v>5</v>
      </c>
      <c r="AL89" s="79"/>
    </row>
    <row r="90" spans="3:38" ht="15.75" thickBot="1">
      <c r="C90" s="104" t="s">
        <v>133</v>
      </c>
      <c r="D90" s="105"/>
      <c r="E90" s="105"/>
      <c r="F90" s="106"/>
      <c r="G90" s="107" t="s">
        <v>110</v>
      </c>
      <c r="H90" s="105"/>
      <c r="I90" s="108" t="str">
        <f t="shared" si="0"/>
        <v>0000h</v>
      </c>
      <c r="N90" s="87"/>
      <c r="Y90" s="150" t="s">
        <v>184</v>
      </c>
      <c r="Z90" s="151"/>
      <c r="AA90" s="150" t="s">
        <v>184</v>
      </c>
      <c r="AB90" s="151"/>
      <c r="AC90" s="81" t="s">
        <v>14</v>
      </c>
      <c r="AD90" s="81"/>
      <c r="AI90" s="117">
        <v>320</v>
      </c>
      <c r="AJ90" s="120" t="s">
        <v>3</v>
      </c>
      <c r="AK90" s="117">
        <v>6</v>
      </c>
      <c r="AL90" s="79"/>
    </row>
    <row r="91" spans="3:38" ht="15.75" thickBot="1">
      <c r="C91" s="94"/>
      <c r="D91" s="94"/>
      <c r="E91" s="94"/>
      <c r="F91" s="94"/>
      <c r="G91" s="109"/>
      <c r="H91" s="94"/>
      <c r="I91" s="94"/>
      <c r="N91" s="87"/>
      <c r="AC91" s="87"/>
      <c r="AD91" s="87"/>
      <c r="AI91" s="117">
        <v>360</v>
      </c>
      <c r="AJ91" s="120" t="s">
        <v>3</v>
      </c>
      <c r="AK91" s="117">
        <v>7</v>
      </c>
      <c r="AL91" s="79"/>
    </row>
    <row r="92" spans="3:38" ht="15.75" thickBot="1">
      <c r="C92" s="104" t="s">
        <v>144</v>
      </c>
      <c r="D92" s="105"/>
      <c r="E92" s="105"/>
      <c r="F92" s="106"/>
      <c r="G92" s="107" t="s">
        <v>75</v>
      </c>
      <c r="H92" s="105"/>
      <c r="I92" s="108" t="str">
        <f>CONCATENATE(Y92,AA92,"h")</f>
        <v>0011h</v>
      </c>
      <c r="N92" s="87"/>
      <c r="Y92" s="150" t="s">
        <v>184</v>
      </c>
      <c r="Z92" s="151"/>
      <c r="AA92" s="148" t="s">
        <v>190</v>
      </c>
      <c r="AB92" s="149"/>
      <c r="AC92" s="81" t="s">
        <v>14</v>
      </c>
      <c r="AD92" s="81"/>
      <c r="AI92" s="117">
        <v>400</v>
      </c>
      <c r="AJ92" s="120" t="s">
        <v>3</v>
      </c>
      <c r="AK92" s="117">
        <v>8</v>
      </c>
      <c r="AL92" s="79"/>
    </row>
    <row r="93" spans="3:38" ht="15" thickBot="1">
      <c r="C93" s="104" t="s">
        <v>145</v>
      </c>
      <c r="D93" s="105"/>
      <c r="E93" s="105"/>
      <c r="F93" s="106"/>
      <c r="G93" s="107" t="s">
        <v>76</v>
      </c>
      <c r="H93" s="105"/>
      <c r="I93" s="108" t="str">
        <f>CONCATENATE(Y93,AA93,"h")</f>
        <v>0005h</v>
      </c>
      <c r="N93" s="81"/>
      <c r="Y93" s="150" t="s">
        <v>184</v>
      </c>
      <c r="Z93" s="151"/>
      <c r="AA93" s="152" t="str">
        <f>CONCATENATE("0",VLOOKUP(C51,AI70:AJ71,2))</f>
        <v>05</v>
      </c>
      <c r="AB93" s="153"/>
      <c r="AC93" s="81" t="s">
        <v>14</v>
      </c>
      <c r="AD93" s="81"/>
      <c r="AG93" s="87"/>
      <c r="AL93" s="79"/>
    </row>
    <row r="94" spans="3:38" ht="15" thickBot="1">
      <c r="C94" s="104" t="s">
        <v>146</v>
      </c>
      <c r="D94" s="105"/>
      <c r="E94" s="105"/>
      <c r="F94" s="106"/>
      <c r="G94" s="107" t="s">
        <v>77</v>
      </c>
      <c r="H94" s="105"/>
      <c r="I94" s="108" t="str">
        <f>CONCATENATE(Y94,Z94,AA94,AB94,"h")</f>
        <v>69ABh</v>
      </c>
      <c r="N94" s="81"/>
      <c r="Y94" s="126" t="str">
        <f>DEC2HEX(C53-1)</f>
        <v>6</v>
      </c>
      <c r="Z94" s="127" t="str">
        <f>DEC2HEX(C54-1)</f>
        <v>9</v>
      </c>
      <c r="AA94" s="128" t="str">
        <f>BIN2HEX(AJ112)</f>
        <v>A</v>
      </c>
      <c r="AB94" s="129" t="str">
        <f>BIN2HEX(AJ121)</f>
        <v>B</v>
      </c>
      <c r="AC94" s="81" t="s">
        <v>14</v>
      </c>
      <c r="AD94" s="81"/>
      <c r="AG94" s="87"/>
      <c r="AI94" s="117">
        <v>2</v>
      </c>
      <c r="AJ94" s="117">
        <v>1</v>
      </c>
      <c r="AK94" s="37" t="s">
        <v>240</v>
      </c>
      <c r="AL94" s="79"/>
    </row>
    <row r="95" spans="3:38" ht="15" thickBot="1">
      <c r="C95" s="104" t="s">
        <v>147</v>
      </c>
      <c r="D95" s="105"/>
      <c r="E95" s="105"/>
      <c r="F95" s="106"/>
      <c r="G95" s="107" t="s">
        <v>78</v>
      </c>
      <c r="H95" s="105"/>
      <c r="I95" s="108" t="str">
        <f>CONCATENATE(Y95,AA95,"h")</f>
        <v>0002h</v>
      </c>
      <c r="N95" s="81"/>
      <c r="Y95" s="150" t="s">
        <v>184</v>
      </c>
      <c r="Z95" s="151"/>
      <c r="AA95" s="152" t="str">
        <f>RIGHT(DEC2HEX(AH73,4),2)</f>
        <v>02</v>
      </c>
      <c r="AB95" s="153"/>
      <c r="AC95" s="81" t="s">
        <v>14</v>
      </c>
      <c r="AD95" s="81"/>
      <c r="AG95" s="87"/>
      <c r="AI95" s="117">
        <v>4</v>
      </c>
      <c r="AJ95" s="117">
        <v>2</v>
      </c>
      <c r="AK95" s="156"/>
      <c r="AL95" s="156"/>
    </row>
    <row r="96" spans="3:36" ht="15" thickBot="1">
      <c r="C96" s="104" t="s">
        <v>148</v>
      </c>
      <c r="D96" s="105"/>
      <c r="E96" s="105"/>
      <c r="F96" s="106"/>
      <c r="G96" s="107" t="s">
        <v>79</v>
      </c>
      <c r="H96" s="105"/>
      <c r="I96" s="108" t="str">
        <f>CONCATENATE(Y96,AA96,"h")</f>
        <v>0000h</v>
      </c>
      <c r="N96" s="91"/>
      <c r="Y96" s="150" t="s">
        <v>184</v>
      </c>
      <c r="Z96" s="151"/>
      <c r="AA96" s="150" t="s">
        <v>248</v>
      </c>
      <c r="AB96" s="151"/>
      <c r="AC96" s="81" t="s">
        <v>14</v>
      </c>
      <c r="AD96" s="81"/>
      <c r="AG96" s="87"/>
      <c r="AI96" s="117">
        <v>8</v>
      </c>
      <c r="AJ96" s="117">
        <v>3</v>
      </c>
    </row>
    <row r="97" spans="3:33" ht="15" thickBot="1">
      <c r="C97" s="94"/>
      <c r="D97" s="94"/>
      <c r="E97" s="94"/>
      <c r="F97" s="94"/>
      <c r="G97" s="109"/>
      <c r="H97" s="94"/>
      <c r="I97" s="94"/>
      <c r="N97" s="91"/>
      <c r="AC97" s="87"/>
      <c r="AD97" s="87"/>
      <c r="AG97" s="87"/>
    </row>
    <row r="98" spans="3:37" ht="15" thickBot="1">
      <c r="C98" s="104" t="s">
        <v>134</v>
      </c>
      <c r="D98" s="105"/>
      <c r="E98" s="105"/>
      <c r="F98" s="106"/>
      <c r="G98" s="107" t="s">
        <v>93</v>
      </c>
      <c r="H98" s="105"/>
      <c r="I98" s="108" t="str">
        <f>CONCATENATE(Y98,AA98,AB98,"h")</f>
        <v>0200h</v>
      </c>
      <c r="N98" s="87"/>
      <c r="Y98" s="157" t="str">
        <f>RIGHT(DEC2HEX(C33,4),2)</f>
        <v>02</v>
      </c>
      <c r="Z98" s="151"/>
      <c r="AA98" s="130">
        <f>(H39-1)*8</f>
        <v>0</v>
      </c>
      <c r="AB98" s="131" t="s">
        <v>201</v>
      </c>
      <c r="AC98" s="81" t="s">
        <v>14</v>
      </c>
      <c r="AD98" s="81"/>
      <c r="AG98" s="87"/>
      <c r="AI98" s="117">
        <v>1</v>
      </c>
      <c r="AJ98" s="117">
        <v>0</v>
      </c>
      <c r="AK98" s="37" t="s">
        <v>245</v>
      </c>
    </row>
    <row r="99" spans="3:36" ht="15" thickBot="1">
      <c r="C99" s="104" t="s">
        <v>135</v>
      </c>
      <c r="D99" s="105"/>
      <c r="E99" s="105"/>
      <c r="F99" s="106"/>
      <c r="G99" s="107" t="s">
        <v>94</v>
      </c>
      <c r="H99" s="105"/>
      <c r="I99" s="108" t="str">
        <f>CONCATENATE(Y99,AA99,"h")</f>
        <v>020Ch</v>
      </c>
      <c r="N99" s="87"/>
      <c r="Y99" s="157" t="str">
        <f>LEFT(DEC2HEX(H31-1,4),2)</f>
        <v>02</v>
      </c>
      <c r="Z99" s="151"/>
      <c r="AA99" s="152" t="str">
        <f>RIGHT(DEC2HEX(H31-1,4),2)</f>
        <v>0C</v>
      </c>
      <c r="AB99" s="153"/>
      <c r="AC99" s="81" t="s">
        <v>14</v>
      </c>
      <c r="AD99" s="81"/>
      <c r="AG99" s="87"/>
      <c r="AI99" s="117">
        <v>2</v>
      </c>
      <c r="AJ99" s="117">
        <v>1</v>
      </c>
    </row>
    <row r="100" spans="3:36" ht="15" thickBot="1">
      <c r="C100" s="104" t="s">
        <v>136</v>
      </c>
      <c r="D100" s="105"/>
      <c r="E100" s="105"/>
      <c r="F100" s="106"/>
      <c r="G100" s="107" t="s">
        <v>95</v>
      </c>
      <c r="H100" s="105"/>
      <c r="I100" s="108" t="str">
        <f>CONCATENATE(Y100,AA100,"h")</f>
        <v>00EFh</v>
      </c>
      <c r="N100" s="87"/>
      <c r="Y100" s="157" t="str">
        <f>LEFT(DEC2HEX(C29/2-1,4),2)</f>
        <v>00</v>
      </c>
      <c r="Z100" s="151"/>
      <c r="AA100" s="152" t="str">
        <f>RIGHT(DEC2HEX(C29/2-1,4),2)</f>
        <v>EF</v>
      </c>
      <c r="AB100" s="153"/>
      <c r="AC100" s="81" t="s">
        <v>14</v>
      </c>
      <c r="AD100" s="81"/>
      <c r="AG100" s="87"/>
      <c r="AI100" s="117">
        <v>4</v>
      </c>
      <c r="AJ100" s="117">
        <v>2</v>
      </c>
    </row>
    <row r="101" spans="3:36" ht="15" thickBot="1">
      <c r="C101" s="104" t="s">
        <v>249</v>
      </c>
      <c r="D101" s="105"/>
      <c r="E101" s="105"/>
      <c r="F101" s="106"/>
      <c r="G101" s="107" t="s">
        <v>96</v>
      </c>
      <c r="H101" s="105"/>
      <c r="I101" s="108" t="str">
        <f>CONCATENATE(Y101,AA101,"h")</f>
        <v>002Ah</v>
      </c>
      <c r="N101" s="87"/>
      <c r="Y101" s="150" t="s">
        <v>184</v>
      </c>
      <c r="Z101" s="151"/>
      <c r="AA101" s="152" t="str">
        <f>RIGHT(DEC2HEX(H30+H32-1,4),2)</f>
        <v>2A</v>
      </c>
      <c r="AB101" s="153"/>
      <c r="AC101" s="81" t="s">
        <v>14</v>
      </c>
      <c r="AD101" s="81"/>
      <c r="AG101" s="87"/>
      <c r="AI101" s="117">
        <v>8</v>
      </c>
      <c r="AJ101" s="117">
        <v>3</v>
      </c>
    </row>
    <row r="102" spans="3:33" ht="15" thickBot="1">
      <c r="C102" s="104" t="s">
        <v>137</v>
      </c>
      <c r="D102" s="105"/>
      <c r="E102" s="105"/>
      <c r="F102" s="106"/>
      <c r="G102" s="107" t="s">
        <v>97</v>
      </c>
      <c r="H102" s="105"/>
      <c r="I102" s="108" t="str">
        <f>CONCATENATE(Y102,Z102,AA102,"h")</f>
        <v>0028h</v>
      </c>
      <c r="N102" s="87"/>
      <c r="Y102" s="130">
        <f>H43-1</f>
        <v>0</v>
      </c>
      <c r="Z102" s="131" t="str">
        <f>MID(DEC2HEX(H32-1,4),2,1)</f>
        <v>0</v>
      </c>
      <c r="AA102" s="152" t="str">
        <f>RIGHT(DEC2HEX(H32-1,4),2)</f>
        <v>28</v>
      </c>
      <c r="AB102" s="153"/>
      <c r="AC102" s="81" t="s">
        <v>14</v>
      </c>
      <c r="AD102" s="81"/>
      <c r="AG102" s="87"/>
    </row>
    <row r="103" spans="3:38" ht="15" thickBot="1">
      <c r="C103" s="95" t="s">
        <v>250</v>
      </c>
      <c r="D103" s="96"/>
      <c r="E103" s="96"/>
      <c r="F103" s="97"/>
      <c r="G103" s="107" t="s">
        <v>98</v>
      </c>
      <c r="H103" s="105"/>
      <c r="I103" s="108" t="str">
        <f>CONCATENATE(Y103,AA103,"h")</f>
        <v>0002h</v>
      </c>
      <c r="N103" s="87"/>
      <c r="Y103" s="150" t="s">
        <v>184</v>
      </c>
      <c r="Z103" s="151"/>
      <c r="AA103" s="152" t="str">
        <f>RIGHT(DEC2HEX(H29,4),2)</f>
        <v>02</v>
      </c>
      <c r="AB103" s="153"/>
      <c r="AC103" s="81" t="s">
        <v>14</v>
      </c>
      <c r="AD103" s="81"/>
      <c r="AG103" s="87"/>
      <c r="AH103" s="37" t="str">
        <f>DEC2BIN(AI103,2)</f>
        <v>10</v>
      </c>
      <c r="AI103" s="37">
        <f>VLOOKUP(C55,AJ103:AK106,2)</f>
        <v>2</v>
      </c>
      <c r="AJ103" s="117">
        <v>2</v>
      </c>
      <c r="AK103" s="117">
        <v>1</v>
      </c>
      <c r="AL103" s="37" t="s">
        <v>247</v>
      </c>
    </row>
    <row r="104" spans="3:37" ht="15" thickBot="1">
      <c r="C104" s="104" t="s">
        <v>138</v>
      </c>
      <c r="D104" s="105"/>
      <c r="E104" s="105"/>
      <c r="F104" s="106"/>
      <c r="G104" s="107" t="s">
        <v>99</v>
      </c>
      <c r="H104" s="105"/>
      <c r="I104" s="108" t="str">
        <f>CONCATENATE(Y104,AA104,"h")</f>
        <v>011Dh</v>
      </c>
      <c r="N104" s="87"/>
      <c r="Y104" s="157" t="str">
        <f>LEFT(DEC2HEX(H35-1,4),2)</f>
        <v>01</v>
      </c>
      <c r="Z104" s="151"/>
      <c r="AA104" s="152" t="str">
        <f>RIGHT(DEC2HEX(H35-1,4),2)</f>
        <v>1D</v>
      </c>
      <c r="AB104" s="153"/>
      <c r="AC104" s="81" t="s">
        <v>14</v>
      </c>
      <c r="AD104" s="81"/>
      <c r="AG104" s="87"/>
      <c r="AJ104" s="117"/>
      <c r="AK104" s="117"/>
    </row>
    <row r="105" spans="3:37" ht="15" thickBot="1">
      <c r="C105" s="101" t="s">
        <v>139</v>
      </c>
      <c r="D105" s="102"/>
      <c r="E105" s="102"/>
      <c r="F105" s="103"/>
      <c r="G105" s="107" t="s">
        <v>100</v>
      </c>
      <c r="H105" s="105"/>
      <c r="I105" s="108" t="str">
        <f>CONCATENATE(Y105,AA105,"h")</f>
        <v>010Fh</v>
      </c>
      <c r="Y105" s="157" t="str">
        <f>LEFT(DEC2HEX(C30-1,4),2)</f>
        <v>01</v>
      </c>
      <c r="Z105" s="151"/>
      <c r="AA105" s="152" t="str">
        <f>RIGHT(DEC2HEX(C30-1,4),2)</f>
        <v>0F</v>
      </c>
      <c r="AB105" s="153"/>
      <c r="AC105" s="81" t="s">
        <v>14</v>
      </c>
      <c r="AD105" s="81"/>
      <c r="AG105" s="87"/>
      <c r="AJ105" s="117">
        <v>3</v>
      </c>
      <c r="AK105" s="117">
        <v>2</v>
      </c>
    </row>
    <row r="106" spans="3:37" ht="15" thickBot="1">
      <c r="C106" s="104" t="s">
        <v>140</v>
      </c>
      <c r="D106" s="105"/>
      <c r="E106" s="105"/>
      <c r="F106" s="106" t="s">
        <v>104</v>
      </c>
      <c r="G106" s="107" t="s">
        <v>101</v>
      </c>
      <c r="H106" s="105"/>
      <c r="I106" s="108" t="str">
        <f>CONCATENATE(Y106,Z106,AA106,"h")</f>
        <v>000Eh</v>
      </c>
      <c r="Y106" s="132" t="s">
        <v>251</v>
      </c>
      <c r="Z106" s="131" t="str">
        <f>MID(DEC2HEX(H35-C30,4),2,1)</f>
        <v>0</v>
      </c>
      <c r="AA106" s="152" t="str">
        <f>RIGHT(DEC2HEX(H35-C30,4),2)</f>
        <v>0E</v>
      </c>
      <c r="AB106" s="153"/>
      <c r="AC106" s="81" t="s">
        <v>14</v>
      </c>
      <c r="AD106" s="81"/>
      <c r="AG106" s="87"/>
      <c r="AJ106" s="117">
        <v>4</v>
      </c>
      <c r="AK106" s="117">
        <v>3</v>
      </c>
    </row>
    <row r="107" spans="3:33" ht="15" thickBot="1">
      <c r="C107" s="104" t="s">
        <v>141</v>
      </c>
      <c r="D107" s="105"/>
      <c r="E107" s="105"/>
      <c r="F107" s="106"/>
      <c r="G107" s="107" t="s">
        <v>102</v>
      </c>
      <c r="H107" s="105"/>
      <c r="I107" s="108" t="str">
        <f>CONCATENATE(Y107,Z107,AA107,"h")</f>
        <v>0009h</v>
      </c>
      <c r="Y107" s="130">
        <f>H44-1</f>
        <v>0</v>
      </c>
      <c r="Z107" s="131" t="s">
        <v>201</v>
      </c>
      <c r="AA107" s="152" t="str">
        <f>RIGHT(DEC2HEX(H36-1,4),2)</f>
        <v>09</v>
      </c>
      <c r="AB107" s="153"/>
      <c r="AC107" s="81" t="s">
        <v>14</v>
      </c>
      <c r="AD107" s="81"/>
      <c r="AG107" s="87"/>
    </row>
    <row r="108" spans="3:37" ht="15" thickBot="1">
      <c r="C108" s="101" t="s">
        <v>252</v>
      </c>
      <c r="D108" s="102"/>
      <c r="E108" s="102"/>
      <c r="F108" s="103" t="s">
        <v>105</v>
      </c>
      <c r="G108" s="107" t="s">
        <v>103</v>
      </c>
      <c r="H108" s="105"/>
      <c r="I108" s="108" t="str">
        <f>CONCATENATE(Y108,Z108,AA108,"h")</f>
        <v>0002h</v>
      </c>
      <c r="J108" s="92" t="s">
        <v>202</v>
      </c>
      <c r="Y108" s="132" t="s">
        <v>201</v>
      </c>
      <c r="Z108" s="131" t="str">
        <f>MID(DEC2HEX(H33,4),2,1)</f>
        <v>0</v>
      </c>
      <c r="AA108" s="152" t="str">
        <f>RIGHT(DEC2HEX(H33,4),2)</f>
        <v>02</v>
      </c>
      <c r="AB108" s="153"/>
      <c r="AC108" s="81" t="s">
        <v>14</v>
      </c>
      <c r="AD108" s="81"/>
      <c r="AG108" s="87"/>
      <c r="AH108" s="37" t="str">
        <f>DEC2BIN(AI108,2)</f>
        <v>10</v>
      </c>
      <c r="AI108" s="37">
        <f>VLOOKUP(C56,AJ108:AK110,2)</f>
        <v>2</v>
      </c>
      <c r="AJ108" s="117">
        <v>2</v>
      </c>
      <c r="AK108" s="117">
        <v>1</v>
      </c>
    </row>
    <row r="109" spans="3:37" ht="15" thickBot="1">
      <c r="C109" s="94"/>
      <c r="D109" s="94"/>
      <c r="E109" s="94"/>
      <c r="F109" s="94"/>
      <c r="G109" s="109"/>
      <c r="H109" s="94"/>
      <c r="I109" s="94"/>
      <c r="AC109" s="87"/>
      <c r="AD109" s="87"/>
      <c r="AG109" s="87"/>
      <c r="AI109" s="37"/>
      <c r="AJ109" s="117">
        <v>3</v>
      </c>
      <c r="AK109" s="117">
        <v>2</v>
      </c>
    </row>
    <row r="110" spans="3:37" ht="15" thickBot="1">
      <c r="C110" s="104" t="s">
        <v>142</v>
      </c>
      <c r="D110" s="105"/>
      <c r="E110" s="105"/>
      <c r="F110" s="106"/>
      <c r="G110" s="107" t="s">
        <v>106</v>
      </c>
      <c r="H110" s="105"/>
      <c r="I110" s="108" t="str">
        <f>CONCATENATE(Y110,AA110,"h")</f>
        <v>0003h</v>
      </c>
      <c r="Y110" s="150" t="s">
        <v>184</v>
      </c>
      <c r="Z110" s="151"/>
      <c r="AA110" s="152" t="str">
        <f>RIGHT(DEC2HEX(AH125,4),2)</f>
        <v>03</v>
      </c>
      <c r="AB110" s="153"/>
      <c r="AC110" s="81" t="s">
        <v>14</v>
      </c>
      <c r="AD110" s="81"/>
      <c r="AG110" s="87"/>
      <c r="AI110" s="37"/>
      <c r="AJ110" s="117">
        <v>4</v>
      </c>
      <c r="AK110" s="117">
        <v>3</v>
      </c>
    </row>
    <row r="111" spans="3:33" ht="15" thickBot="1">
      <c r="C111" s="113" t="s">
        <v>143</v>
      </c>
      <c r="D111" s="105"/>
      <c r="E111" s="105"/>
      <c r="F111" s="106"/>
      <c r="G111" s="107" t="s">
        <v>107</v>
      </c>
      <c r="H111" s="105"/>
      <c r="I111" s="108" t="str">
        <f>CONCATENATE(Y111,AA111,"h")</f>
        <v>0780h</v>
      </c>
      <c r="Y111" s="157" t="str">
        <f>LEFT(DEC2HEX(C29*AH124,4),2)</f>
        <v>07</v>
      </c>
      <c r="Z111" s="151"/>
      <c r="AA111" s="152" t="str">
        <f>RIGHT(DEC2HEX(C29*AH124,4),2)</f>
        <v>80</v>
      </c>
      <c r="AB111" s="153"/>
      <c r="AC111" s="81" t="s">
        <v>14</v>
      </c>
      <c r="AD111" s="81"/>
      <c r="AG111" s="87"/>
    </row>
    <row r="112" spans="3:36" ht="15" thickBot="1">
      <c r="C112" s="113" t="s">
        <v>253</v>
      </c>
      <c r="D112" s="105"/>
      <c r="E112" s="105"/>
      <c r="F112" s="106"/>
      <c r="G112" s="107" t="s">
        <v>108</v>
      </c>
      <c r="H112" s="105"/>
      <c r="I112" s="108" t="str">
        <f>CONCATENATE(Y112,AA112,"h")</f>
        <v>0780h</v>
      </c>
      <c r="Y112" s="157" t="str">
        <f>LEFT(DEC2HEX(C29*AH124,4),2)</f>
        <v>07</v>
      </c>
      <c r="Z112" s="151"/>
      <c r="AA112" s="152" t="str">
        <f>RIGHT(DEC2HEX(C29*AH124,4),2)</f>
        <v>80</v>
      </c>
      <c r="AB112" s="153"/>
      <c r="AC112" s="81" t="s">
        <v>14</v>
      </c>
      <c r="AD112" s="81"/>
      <c r="AG112" s="87"/>
      <c r="AJ112" s="37" t="str">
        <f>AH103&amp;AH108</f>
        <v>1010</v>
      </c>
    </row>
    <row r="113" spans="3:33" ht="14.25">
      <c r="C113" s="94"/>
      <c r="D113" s="94"/>
      <c r="E113" s="94"/>
      <c r="F113" s="94"/>
      <c r="G113" s="109"/>
      <c r="H113" s="94"/>
      <c r="I113" s="94"/>
      <c r="AC113" s="87"/>
      <c r="AD113" s="87"/>
      <c r="AG113" s="87"/>
    </row>
    <row r="114" spans="3:37" ht="15">
      <c r="C114" s="94"/>
      <c r="D114" s="94"/>
      <c r="E114" s="94"/>
      <c r="F114" s="94"/>
      <c r="G114" s="114" t="s">
        <v>115</v>
      </c>
      <c r="H114" s="94"/>
      <c r="I114" s="94"/>
      <c r="Y114" s="93" t="s">
        <v>151</v>
      </c>
      <c r="AC114" s="86"/>
      <c r="AD114" s="86"/>
      <c r="AG114" s="87"/>
      <c r="AH114" s="37" t="str">
        <f>DEC2BIN(AI114)</f>
        <v>10</v>
      </c>
      <c r="AI114" s="37">
        <f>VLOOKUP(C57,AJ114:AK115,2)</f>
        <v>2</v>
      </c>
      <c r="AJ114" s="117">
        <v>2</v>
      </c>
      <c r="AK114" s="117">
        <v>2</v>
      </c>
    </row>
    <row r="115" spans="3:37" ht="15" thickBot="1">
      <c r="C115" s="94"/>
      <c r="D115" s="94"/>
      <c r="E115" s="94"/>
      <c r="F115" s="94"/>
      <c r="G115" s="94"/>
      <c r="H115" s="94"/>
      <c r="I115" s="94"/>
      <c r="AG115" s="87"/>
      <c r="AI115" s="37"/>
      <c r="AJ115" s="117">
        <v>3</v>
      </c>
      <c r="AK115" s="117">
        <v>3</v>
      </c>
    </row>
    <row r="116" spans="3:37" ht="15" thickBot="1">
      <c r="C116" s="113" t="s">
        <v>194</v>
      </c>
      <c r="D116" s="105"/>
      <c r="E116" s="105"/>
      <c r="F116" s="106"/>
      <c r="G116" s="107" t="s">
        <v>109</v>
      </c>
      <c r="H116" s="106"/>
      <c r="I116" s="108" t="str">
        <f>CONCATENATE(Y116,AA116,"h")</f>
        <v>0001h</v>
      </c>
      <c r="Y116" s="158" t="s">
        <v>184</v>
      </c>
      <c r="Z116" s="151"/>
      <c r="AA116" s="150" t="s">
        <v>186</v>
      </c>
      <c r="AB116" s="151"/>
      <c r="AC116" s="30" t="s">
        <v>14</v>
      </c>
      <c r="AI116" s="37"/>
      <c r="AJ116" s="37"/>
      <c r="AK116" s="37"/>
    </row>
    <row r="117" spans="35:37" ht="14.25">
      <c r="AI117" s="37"/>
      <c r="AJ117" s="37"/>
      <c r="AK117" s="37"/>
    </row>
    <row r="118" spans="34:37" ht="14.25">
      <c r="AH118" s="37" t="str">
        <f>DEC2BIN(AI118)</f>
        <v>11</v>
      </c>
      <c r="AI118" s="37">
        <f>VLOOKUP(C58,AJ118:AK119,2)</f>
        <v>3</v>
      </c>
      <c r="AJ118" s="117">
        <v>2</v>
      </c>
      <c r="AK118" s="117">
        <v>2</v>
      </c>
    </row>
    <row r="119" spans="13:37" ht="14.25">
      <c r="M119" s="87"/>
      <c r="AI119" s="37"/>
      <c r="AJ119" s="117">
        <v>3</v>
      </c>
      <c r="AK119" s="117">
        <v>3</v>
      </c>
    </row>
    <row r="120" ht="14.25">
      <c r="M120" s="87"/>
    </row>
    <row r="121" ht="14.25">
      <c r="AJ121" s="37" t="str">
        <f>AH114&amp;AH118</f>
        <v>1011</v>
      </c>
    </row>
    <row r="124" spans="34:37" ht="14.25">
      <c r="AH124" s="37">
        <f>VLOOKUP(C39,AI124:AK126,2,FALSE)</f>
        <v>4</v>
      </c>
      <c r="AI124" s="117">
        <v>1</v>
      </c>
      <c r="AJ124" s="117">
        <v>1</v>
      </c>
      <c r="AK124" s="117">
        <v>0</v>
      </c>
    </row>
    <row r="125" spans="34:37" ht="14.25">
      <c r="AH125" s="37">
        <f>VLOOKUP(C39,AI124:AK126,3,FALSE)</f>
        <v>3</v>
      </c>
      <c r="AI125" s="117">
        <v>2</v>
      </c>
      <c r="AJ125" s="117">
        <v>2</v>
      </c>
      <c r="AK125" s="117">
        <v>1</v>
      </c>
    </row>
    <row r="126" spans="35:37" ht="14.25">
      <c r="AI126" s="117">
        <v>3</v>
      </c>
      <c r="AJ126" s="117">
        <v>4</v>
      </c>
      <c r="AK126" s="117">
        <v>3</v>
      </c>
    </row>
  </sheetData>
  <sheetProtection password="DBC7" sheet="1" selectLockedCells="1"/>
  <mergeCells count="75">
    <mergeCell ref="Y116:Z116"/>
    <mergeCell ref="AA116:AB116"/>
    <mergeCell ref="E54:F54"/>
    <mergeCell ref="AA108:AB108"/>
    <mergeCell ref="Y110:Z110"/>
    <mergeCell ref="AA110:AB110"/>
    <mergeCell ref="Y111:Z111"/>
    <mergeCell ref="AA111:AB111"/>
    <mergeCell ref="Y105:Z105"/>
    <mergeCell ref="AA105:AB105"/>
    <mergeCell ref="AA106:AB106"/>
    <mergeCell ref="AA107:AB107"/>
    <mergeCell ref="Y112:Z112"/>
    <mergeCell ref="AA112:AB112"/>
    <mergeCell ref="AA102:AB102"/>
    <mergeCell ref="Y103:Z103"/>
    <mergeCell ref="AA103:AB103"/>
    <mergeCell ref="Y104:Z104"/>
    <mergeCell ref="AA104:AB104"/>
    <mergeCell ref="Y99:Z99"/>
    <mergeCell ref="AA99:AB99"/>
    <mergeCell ref="Y100:Z100"/>
    <mergeCell ref="AA100:AB100"/>
    <mergeCell ref="Y101:Z101"/>
    <mergeCell ref="AA101:AB101"/>
    <mergeCell ref="Y95:Z95"/>
    <mergeCell ref="AA95:AB95"/>
    <mergeCell ref="AK95:AL95"/>
    <mergeCell ref="Y96:Z96"/>
    <mergeCell ref="AA96:AB96"/>
    <mergeCell ref="Y98:Z98"/>
    <mergeCell ref="Y90:Z90"/>
    <mergeCell ref="AA90:AB90"/>
    <mergeCell ref="Y92:Z92"/>
    <mergeCell ref="AA92:AB92"/>
    <mergeCell ref="Y93:Z93"/>
    <mergeCell ref="AA93:AB93"/>
    <mergeCell ref="Y87:Z87"/>
    <mergeCell ref="AA87:AB87"/>
    <mergeCell ref="Y88:Z88"/>
    <mergeCell ref="AA88:AB88"/>
    <mergeCell ref="Y89:Z89"/>
    <mergeCell ref="AA89:AB89"/>
    <mergeCell ref="Y83:Z83"/>
    <mergeCell ref="AA83:AB83"/>
    <mergeCell ref="Y85:Z85"/>
    <mergeCell ref="AA85:AB85"/>
    <mergeCell ref="Y86:Z86"/>
    <mergeCell ref="AA86:AB86"/>
    <mergeCell ref="Y79:Z79"/>
    <mergeCell ref="AA79:AB79"/>
    <mergeCell ref="Y81:Z81"/>
    <mergeCell ref="AA81:AB81"/>
    <mergeCell ref="Y82:Z82"/>
    <mergeCell ref="AA82:AB82"/>
    <mergeCell ref="Y73:Z73"/>
    <mergeCell ref="AA73:AB73"/>
    <mergeCell ref="Y74:Z74"/>
    <mergeCell ref="AA74:AB74"/>
    <mergeCell ref="Y78:Z78"/>
    <mergeCell ref="AA78:AB78"/>
    <mergeCell ref="Y69:Z69"/>
    <mergeCell ref="AA69:AB69"/>
    <mergeCell ref="Y70:Z70"/>
    <mergeCell ref="AA70:AB70"/>
    <mergeCell ref="Y71:Z71"/>
    <mergeCell ref="AA71:AB71"/>
    <mergeCell ref="N57:O57"/>
    <mergeCell ref="G66:H68"/>
    <mergeCell ref="Y66:AB66"/>
    <mergeCell ref="Y67:Z67"/>
    <mergeCell ref="AA67:AB67"/>
    <mergeCell ref="Y68:Z68"/>
    <mergeCell ref="AA68:AB68"/>
    <mergeCell ref="I66:I68"/>
  </mergeCells>
  <printOptions/>
  <pageMargins left="0.7" right="0.7" top="0.75" bottom="0.75" header="0.3" footer="0.3"/>
  <pageSetup horizontalDpi="300" verticalDpi="300" orientation="portrait" paperSize="9" r:id="rId2"/>
  <ignoredErrors>
    <ignoredError sqref="I72 I102 I107 I9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8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5" customWidth="1"/>
    <col min="2" max="11" width="9.00390625" style="5" customWidth="1"/>
    <col min="12" max="12" width="18.125" style="5" customWidth="1"/>
    <col min="13" max="16384" width="9.00390625" style="5" customWidth="1"/>
  </cols>
  <sheetData>
    <row r="2" ht="15.75">
      <c r="B2" s="5" t="s">
        <v>307</v>
      </c>
    </row>
    <row r="3" ht="15.75">
      <c r="B3" s="5" t="s">
        <v>275</v>
      </c>
    </row>
    <row r="4" ht="15.75">
      <c r="B4" s="5" t="s">
        <v>274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7" t="s">
        <v>271</v>
      </c>
      <c r="M16" s="9">
        <v>9</v>
      </c>
      <c r="N16" s="16" t="s">
        <v>273</v>
      </c>
    </row>
    <row r="17" spans="12:14" ht="15" thickBot="1">
      <c r="L17" s="8" t="s">
        <v>265</v>
      </c>
      <c r="M17" s="9">
        <v>2</v>
      </c>
      <c r="N17" s="10" t="s">
        <v>269</v>
      </c>
    </row>
    <row r="18" spans="12:14" ht="15" thickBot="1">
      <c r="L18" s="11" t="s">
        <v>264</v>
      </c>
      <c r="M18" s="9">
        <v>2</v>
      </c>
      <c r="N18" s="12" t="s">
        <v>269</v>
      </c>
    </row>
    <row r="19" spans="12:14" ht="15" thickBot="1">
      <c r="L19" s="11" t="s">
        <v>263</v>
      </c>
      <c r="M19" s="9">
        <v>525</v>
      </c>
      <c r="N19" s="12" t="s">
        <v>269</v>
      </c>
    </row>
    <row r="20" spans="12:14" ht="15" thickBot="1">
      <c r="L20" s="13" t="s">
        <v>262</v>
      </c>
      <c r="M20" s="9">
        <v>41</v>
      </c>
      <c r="N20" s="14" t="s">
        <v>269</v>
      </c>
    </row>
    <row r="21" spans="12:14" ht="15" thickBot="1">
      <c r="L21" s="8" t="s">
        <v>260</v>
      </c>
      <c r="M21" s="9">
        <v>2</v>
      </c>
      <c r="N21" s="10" t="s">
        <v>272</v>
      </c>
    </row>
    <row r="22" spans="12:14" ht="15" thickBot="1">
      <c r="L22" s="11" t="s">
        <v>259</v>
      </c>
      <c r="M22" s="9">
        <v>2</v>
      </c>
      <c r="N22" s="12" t="s">
        <v>272</v>
      </c>
    </row>
    <row r="23" spans="12:14" ht="15" thickBot="1">
      <c r="L23" s="11" t="s">
        <v>258</v>
      </c>
      <c r="M23" s="9">
        <v>286</v>
      </c>
      <c r="N23" s="12" t="s">
        <v>272</v>
      </c>
    </row>
    <row r="24" spans="12:14" ht="15" thickBot="1">
      <c r="L24" s="15" t="s">
        <v>257</v>
      </c>
      <c r="M24" s="9">
        <v>10</v>
      </c>
      <c r="N24" s="12" t="s">
        <v>272</v>
      </c>
    </row>
    <row r="25" spans="12:14" ht="15" thickBot="1">
      <c r="L25" s="17" t="s">
        <v>255</v>
      </c>
      <c r="M25" s="18">
        <f>1/(M19*M23*1/(M16*1000000))</f>
        <v>59.94005994005993</v>
      </c>
      <c r="N25" s="19" t="s">
        <v>254</v>
      </c>
    </row>
    <row r="26" ht="14.25"/>
    <row r="27" ht="14.25"/>
    <row r="28" ht="14.25"/>
    <row r="29" ht="14.25"/>
    <row r="30" ht="14.25"/>
    <row r="31" ht="14.25"/>
    <row r="32" ht="14.25"/>
    <row r="33" ht="14.25"/>
    <row r="37" ht="14.25"/>
    <row r="38" ht="14.25"/>
    <row r="39" ht="14.25"/>
    <row r="40" ht="14.25"/>
    <row r="41" ht="14.25"/>
    <row r="42" ht="14.25"/>
    <row r="43" ht="14.25"/>
    <row r="44" ht="15" thickBot="1"/>
    <row r="45" spans="12:14" ht="15.75" thickBot="1">
      <c r="L45" s="7" t="s">
        <v>271</v>
      </c>
      <c r="M45" s="9">
        <v>30</v>
      </c>
      <c r="N45" s="1" t="s">
        <v>270</v>
      </c>
    </row>
    <row r="46" spans="12:14" ht="15" thickBot="1">
      <c r="L46" s="8" t="s">
        <v>265</v>
      </c>
      <c r="M46" s="9">
        <v>40</v>
      </c>
      <c r="N46" s="25" t="s">
        <v>269</v>
      </c>
    </row>
    <row r="47" spans="12:14" ht="15" thickBot="1">
      <c r="L47" s="11" t="s">
        <v>264</v>
      </c>
      <c r="M47" s="9">
        <v>88</v>
      </c>
      <c r="N47" s="12" t="s">
        <v>269</v>
      </c>
    </row>
    <row r="48" spans="12:14" ht="15" thickBot="1">
      <c r="L48" s="11" t="s">
        <v>263</v>
      </c>
      <c r="M48" s="9">
        <v>928</v>
      </c>
      <c r="N48" s="12" t="s">
        <v>269</v>
      </c>
    </row>
    <row r="49" spans="12:14" ht="15" thickBot="1">
      <c r="L49" s="13" t="s">
        <v>262</v>
      </c>
      <c r="M49" s="9">
        <v>48</v>
      </c>
      <c r="N49" s="14" t="s">
        <v>269</v>
      </c>
    </row>
    <row r="50" spans="12:14" ht="15" thickBot="1">
      <c r="L50" s="8" t="s">
        <v>260</v>
      </c>
      <c r="M50" s="9">
        <v>13</v>
      </c>
      <c r="N50" s="10" t="s">
        <v>268</v>
      </c>
    </row>
    <row r="51" spans="12:14" ht="15" thickBot="1">
      <c r="L51" s="11" t="s">
        <v>259</v>
      </c>
      <c r="M51" s="9">
        <v>32</v>
      </c>
      <c r="N51" s="12" t="s">
        <v>268</v>
      </c>
    </row>
    <row r="52" spans="12:14" ht="15" thickBot="1">
      <c r="L52" s="11" t="s">
        <v>258</v>
      </c>
      <c r="M52" s="9">
        <v>525</v>
      </c>
      <c r="N52" s="12" t="s">
        <v>268</v>
      </c>
    </row>
    <row r="53" spans="12:14" ht="15" thickBot="1">
      <c r="L53" s="15" t="s">
        <v>257</v>
      </c>
      <c r="M53" s="9">
        <v>3</v>
      </c>
      <c r="N53" s="12" t="s">
        <v>268</v>
      </c>
    </row>
    <row r="54" spans="12:14" ht="15" thickBot="1">
      <c r="L54" s="17" t="s">
        <v>255</v>
      </c>
      <c r="M54" s="18">
        <f>1/(M48*M52*1/(M45*1000000))</f>
        <v>61.576354679802954</v>
      </c>
      <c r="N54" s="19" t="s">
        <v>254</v>
      </c>
    </row>
    <row r="55" ht="14.25"/>
    <row r="56" ht="14.25"/>
    <row r="57" ht="14.25"/>
    <row r="58" ht="14.25"/>
    <row r="59" ht="14.25"/>
    <row r="60" ht="14.25"/>
    <row r="63" ht="18">
      <c r="K63" s="6"/>
    </row>
    <row r="64" ht="18">
      <c r="K64" s="6"/>
    </row>
    <row r="65" ht="14.25"/>
    <row r="66" ht="18">
      <c r="G66" s="6"/>
    </row>
    <row r="67" ht="18">
      <c r="G67" s="6"/>
    </row>
    <row r="68" ht="14.25"/>
    <row r="69" ht="14.25"/>
    <row r="70" ht="14.25"/>
    <row r="71" ht="14.25"/>
    <row r="72" ht="15" thickBot="1"/>
    <row r="73" spans="12:14" ht="15" thickBot="1">
      <c r="L73" s="7" t="s">
        <v>267</v>
      </c>
      <c r="M73" s="9">
        <v>9</v>
      </c>
      <c r="N73" s="24" t="s">
        <v>266</v>
      </c>
    </row>
    <row r="74" spans="12:14" ht="15" thickBot="1">
      <c r="L74" s="8" t="s">
        <v>265</v>
      </c>
      <c r="M74" s="9">
        <v>22</v>
      </c>
      <c r="N74" s="25" t="s">
        <v>261</v>
      </c>
    </row>
    <row r="75" spans="12:14" ht="15" thickBot="1">
      <c r="L75" s="11" t="s">
        <v>264</v>
      </c>
      <c r="M75" s="9">
        <v>23</v>
      </c>
      <c r="N75" s="26" t="s">
        <v>261</v>
      </c>
    </row>
    <row r="76" spans="12:14" ht="15" thickBot="1">
      <c r="L76" s="11" t="s">
        <v>263</v>
      </c>
      <c r="M76" s="9">
        <v>525</v>
      </c>
      <c r="N76" s="26" t="s">
        <v>261</v>
      </c>
    </row>
    <row r="77" spans="12:14" ht="15" thickBot="1">
      <c r="L77" s="13" t="s">
        <v>262</v>
      </c>
      <c r="M77" s="9">
        <v>0</v>
      </c>
      <c r="N77" s="27" t="s">
        <v>261</v>
      </c>
    </row>
    <row r="78" spans="12:14" ht="15" thickBot="1">
      <c r="L78" s="8" t="s">
        <v>260</v>
      </c>
      <c r="M78" s="9">
        <v>8</v>
      </c>
      <c r="N78" s="25" t="s">
        <v>256</v>
      </c>
    </row>
    <row r="79" spans="12:14" ht="15" thickBot="1">
      <c r="L79" s="11" t="s">
        <v>259</v>
      </c>
      <c r="M79" s="9">
        <v>8</v>
      </c>
      <c r="N79" s="26" t="s">
        <v>256</v>
      </c>
    </row>
    <row r="80" spans="12:14" ht="15" thickBot="1">
      <c r="L80" s="11" t="s">
        <v>258</v>
      </c>
      <c r="M80" s="9">
        <v>288</v>
      </c>
      <c r="N80" s="26" t="s">
        <v>256</v>
      </c>
    </row>
    <row r="81" spans="12:14" ht="15" thickBot="1">
      <c r="L81" s="15" t="s">
        <v>257</v>
      </c>
      <c r="M81" s="9">
        <v>0</v>
      </c>
      <c r="N81" s="28" t="s">
        <v>256</v>
      </c>
    </row>
    <row r="82" spans="12:14" ht="15" thickBot="1">
      <c r="L82" s="17" t="s">
        <v>255</v>
      </c>
      <c r="M82" s="18">
        <f>1/(M76*M80*1/(M73*1000000))</f>
        <v>59.523809523809526</v>
      </c>
      <c r="N82" s="19" t="s">
        <v>254</v>
      </c>
    </row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L126"/>
  <sheetViews>
    <sheetView zoomScale="80" zoomScaleNormal="80" zoomScalePageLayoutView="0" workbookViewId="0" topLeftCell="A1">
      <selection activeCell="C66" sqref="C66:I116"/>
    </sheetView>
  </sheetViews>
  <sheetFormatPr defaultColWidth="9.00390625" defaultRowHeight="13.5"/>
  <cols>
    <col min="1" max="1" width="2.75390625" style="30" customWidth="1"/>
    <col min="2" max="2" width="26.875" style="30" customWidth="1"/>
    <col min="3" max="5" width="9.00390625" style="30" customWidth="1"/>
    <col min="6" max="6" width="21.125" style="30" customWidth="1"/>
    <col min="7" max="7" width="25.375" style="30" customWidth="1"/>
    <col min="8" max="8" width="6.25390625" style="30" customWidth="1"/>
    <col min="9" max="9" width="8.625" style="30" customWidth="1"/>
    <col min="10" max="10" width="6.625" style="30" customWidth="1"/>
    <col min="11" max="11" width="12.50390625" style="30" customWidth="1"/>
    <col min="12" max="13" width="6.50390625" style="30" customWidth="1"/>
    <col min="14" max="16" width="9.00390625" style="30" customWidth="1"/>
    <col min="17" max="17" width="12.875" style="30" customWidth="1"/>
    <col min="18" max="18" width="18.375" style="30" customWidth="1"/>
    <col min="19" max="19" width="9.00390625" style="30" customWidth="1"/>
    <col min="20" max="20" width="9.00390625" style="30" hidden="1" customWidth="1"/>
    <col min="21" max="21" width="0" style="30" hidden="1" customWidth="1"/>
    <col min="22" max="23" width="9.00390625" style="30" hidden="1" customWidth="1"/>
    <col min="24" max="24" width="13.625" style="30" hidden="1" customWidth="1"/>
    <col min="25" max="25" width="8.125" style="30" hidden="1" customWidth="1"/>
    <col min="26" max="26" width="6.375" style="30" hidden="1" customWidth="1"/>
    <col min="27" max="28" width="6.875" style="30" hidden="1" customWidth="1"/>
    <col min="29" max="29" width="12.25390625" style="30" hidden="1" customWidth="1"/>
    <col min="30" max="30" width="5.25390625" style="30" hidden="1" customWidth="1"/>
    <col min="31" max="31" width="6.25390625" style="30" hidden="1" customWidth="1"/>
    <col min="32" max="32" width="5.25390625" style="30" hidden="1" customWidth="1"/>
    <col min="33" max="33" width="19.50390625" style="30" hidden="1" customWidth="1"/>
    <col min="34" max="34" width="9.00390625" style="30" hidden="1" customWidth="1"/>
    <col min="35" max="35" width="12.75390625" style="30" hidden="1" customWidth="1"/>
    <col min="36" max="36" width="10.625" style="30" hidden="1" customWidth="1"/>
    <col min="37" max="37" width="10.875" style="30" hidden="1" customWidth="1"/>
    <col min="38" max="39" width="9.00390625" style="30" hidden="1" customWidth="1"/>
    <col min="40" max="42" width="0" style="30" hidden="1" customWidth="1"/>
    <col min="43" max="16384" width="9.00390625" style="30" customWidth="1"/>
  </cols>
  <sheetData>
    <row r="2" spans="2:7" ht="21">
      <c r="B2" s="29" t="s">
        <v>310</v>
      </c>
      <c r="G2" s="133" t="s">
        <v>229</v>
      </c>
    </row>
    <row r="3" ht="18.75" thickBot="1">
      <c r="B3" s="36" t="s">
        <v>276</v>
      </c>
    </row>
    <row r="4" ht="21.75" thickBot="1">
      <c r="B4" s="31" t="s">
        <v>277</v>
      </c>
    </row>
    <row r="5" ht="19.5">
      <c r="B5" s="32" t="s">
        <v>278</v>
      </c>
    </row>
    <row r="6" ht="19.5">
      <c r="B6" s="33" t="s">
        <v>279</v>
      </c>
    </row>
    <row r="7" ht="20.25">
      <c r="B7" s="34"/>
    </row>
    <row r="8" ht="18">
      <c r="B8" s="35" t="s">
        <v>280</v>
      </c>
    </row>
    <row r="9" ht="18">
      <c r="B9" s="35" t="s">
        <v>281</v>
      </c>
    </row>
    <row r="10" ht="19.5">
      <c r="B10" s="35" t="s">
        <v>282</v>
      </c>
    </row>
    <row r="11" ht="18">
      <c r="B11" s="35" t="s">
        <v>283</v>
      </c>
    </row>
    <row r="12" ht="19.5">
      <c r="B12" s="35" t="s">
        <v>284</v>
      </c>
    </row>
    <row r="13" ht="19.5">
      <c r="B13" s="35" t="s">
        <v>285</v>
      </c>
    </row>
    <row r="14" ht="18">
      <c r="B14" s="35" t="s">
        <v>286</v>
      </c>
    </row>
    <row r="15" ht="19.5">
      <c r="B15" s="35" t="s">
        <v>287</v>
      </c>
    </row>
    <row r="16" ht="19.5">
      <c r="B16" s="35" t="s">
        <v>288</v>
      </c>
    </row>
    <row r="17" ht="18">
      <c r="B17" s="35" t="s">
        <v>289</v>
      </c>
    </row>
    <row r="18" spans="2:11" ht="18">
      <c r="B18" s="35" t="s">
        <v>290</v>
      </c>
      <c r="K18" s="35"/>
    </row>
    <row r="19" ht="19.5">
      <c r="B19" s="35" t="s">
        <v>302</v>
      </c>
    </row>
    <row r="20" ht="19.5">
      <c r="B20" s="35" t="s">
        <v>303</v>
      </c>
    </row>
    <row r="21" ht="18">
      <c r="B21" s="36" t="s">
        <v>304</v>
      </c>
    </row>
    <row r="22" ht="19.5">
      <c r="B22" s="35" t="s">
        <v>305</v>
      </c>
    </row>
    <row r="23" ht="18">
      <c r="B23" s="36" t="s">
        <v>306</v>
      </c>
    </row>
    <row r="24" ht="18">
      <c r="B24" s="35" t="s">
        <v>291</v>
      </c>
    </row>
    <row r="25" ht="18">
      <c r="B25" s="35" t="s">
        <v>292</v>
      </c>
    </row>
    <row r="26" ht="18">
      <c r="B26" s="35"/>
    </row>
    <row r="27" spans="2:18" ht="15" thickBot="1">
      <c r="B27" s="135" t="s">
        <v>293</v>
      </c>
      <c r="G27" s="140" t="s">
        <v>299</v>
      </c>
      <c r="N27" s="139" t="s">
        <v>297</v>
      </c>
      <c r="R27" s="30" t="s">
        <v>3</v>
      </c>
    </row>
    <row r="28" spans="2:18" ht="16.5" thickBot="1">
      <c r="B28" s="38" t="s">
        <v>112</v>
      </c>
      <c r="C28" s="39" t="s">
        <v>1</v>
      </c>
      <c r="D28" s="38"/>
      <c r="E28" s="40"/>
      <c r="G28" s="41" t="s">
        <v>19</v>
      </c>
      <c r="H28" s="20">
        <v>9</v>
      </c>
      <c r="I28" s="42" t="s">
        <v>213</v>
      </c>
      <c r="J28" s="43"/>
      <c r="K28" s="43"/>
      <c r="N28" s="44" t="s">
        <v>37</v>
      </c>
      <c r="O28" s="44"/>
      <c r="P28" s="45"/>
      <c r="Q28" s="20">
        <v>3</v>
      </c>
      <c r="R28" s="3">
        <v>10</v>
      </c>
    </row>
    <row r="29" spans="2:18" ht="15" thickBot="1">
      <c r="B29" s="41" t="s">
        <v>170</v>
      </c>
      <c r="C29" s="4">
        <v>480</v>
      </c>
      <c r="D29" s="46" t="s">
        <v>2</v>
      </c>
      <c r="E29" s="40"/>
      <c r="G29" s="41" t="s">
        <v>5</v>
      </c>
      <c r="H29" s="2">
        <v>2</v>
      </c>
      <c r="I29" s="46" t="s">
        <v>17</v>
      </c>
      <c r="J29" s="40"/>
      <c r="K29" s="40"/>
      <c r="N29" s="47"/>
      <c r="O29" s="48"/>
      <c r="P29" s="48"/>
      <c r="Q29" s="40" t="s">
        <v>230</v>
      </c>
      <c r="R29" s="49"/>
    </row>
    <row r="30" spans="2:18" ht="15" thickBot="1">
      <c r="B30" s="41" t="s">
        <v>0</v>
      </c>
      <c r="C30" s="20">
        <v>272</v>
      </c>
      <c r="D30" s="46" t="s">
        <v>2</v>
      </c>
      <c r="E30" s="40"/>
      <c r="G30" s="41" t="s">
        <v>4</v>
      </c>
      <c r="H30" s="20">
        <v>2</v>
      </c>
      <c r="I30" s="46" t="s">
        <v>17</v>
      </c>
      <c r="J30" s="40"/>
      <c r="K30" s="40"/>
      <c r="N30" s="50"/>
      <c r="O30" s="40"/>
      <c r="P30" s="40"/>
      <c r="Q30" s="40" t="s">
        <v>231</v>
      </c>
      <c r="R30" s="49"/>
    </row>
    <row r="31" spans="7:18" ht="15" thickBot="1">
      <c r="G31" s="41" t="s">
        <v>11</v>
      </c>
      <c r="H31" s="2">
        <v>525</v>
      </c>
      <c r="I31" s="46" t="s">
        <v>17</v>
      </c>
      <c r="J31" s="40"/>
      <c r="K31" s="40"/>
      <c r="N31" s="50"/>
      <c r="O31" s="40"/>
      <c r="P31" s="40"/>
      <c r="Q31" s="40" t="s">
        <v>232</v>
      </c>
      <c r="R31" s="49"/>
    </row>
    <row r="32" spans="2:18" ht="15" thickBot="1">
      <c r="B32" s="136" t="s">
        <v>294</v>
      </c>
      <c r="G32" s="51" t="s">
        <v>15</v>
      </c>
      <c r="H32" s="20">
        <v>41</v>
      </c>
      <c r="I32" s="46" t="s">
        <v>17</v>
      </c>
      <c r="J32" s="40"/>
      <c r="K32" s="40"/>
      <c r="N32" s="52"/>
      <c r="O32" s="53"/>
      <c r="P32" s="53"/>
      <c r="Q32" s="53" t="s">
        <v>233</v>
      </c>
      <c r="R32" s="54"/>
    </row>
    <row r="33" spans="2:11" ht="15" thickBot="1">
      <c r="B33" s="47" t="s">
        <v>20</v>
      </c>
      <c r="C33" s="20">
        <v>3</v>
      </c>
      <c r="D33" s="37" t="s">
        <v>309</v>
      </c>
      <c r="G33" s="41" t="s">
        <v>6</v>
      </c>
      <c r="H33" s="2">
        <v>2</v>
      </c>
      <c r="I33" s="46" t="s">
        <v>18</v>
      </c>
      <c r="J33" s="40"/>
      <c r="K33" s="40"/>
    </row>
    <row r="34" spans="2:18" ht="15" thickBot="1">
      <c r="B34" s="47"/>
      <c r="C34" s="49" t="s">
        <v>21</v>
      </c>
      <c r="E34" s="37"/>
      <c r="G34" s="41" t="s">
        <v>7</v>
      </c>
      <c r="H34" s="20">
        <v>2</v>
      </c>
      <c r="I34" s="46" t="s">
        <v>18</v>
      </c>
      <c r="J34" s="40"/>
      <c r="K34" s="40"/>
      <c r="N34" s="37" t="s">
        <v>158</v>
      </c>
      <c r="R34" s="30" t="s">
        <v>3</v>
      </c>
    </row>
    <row r="35" spans="2:36" ht="15" thickBot="1">
      <c r="B35" s="50"/>
      <c r="C35" s="49" t="s">
        <v>22</v>
      </c>
      <c r="G35" s="41" t="s">
        <v>9</v>
      </c>
      <c r="H35" s="2">
        <v>286</v>
      </c>
      <c r="I35" s="46" t="s">
        <v>18</v>
      </c>
      <c r="J35" s="40"/>
      <c r="K35" s="40"/>
      <c r="N35" s="55" t="s">
        <v>38</v>
      </c>
      <c r="O35" s="56"/>
      <c r="P35" s="56"/>
      <c r="Q35" s="20">
        <v>1</v>
      </c>
      <c r="R35" s="20">
        <v>10</v>
      </c>
      <c r="AG35" s="117">
        <v>1</v>
      </c>
      <c r="AH35" s="117" t="s">
        <v>40</v>
      </c>
      <c r="AI35" s="117" t="s">
        <v>44</v>
      </c>
      <c r="AJ35" s="37" t="s">
        <v>239</v>
      </c>
    </row>
    <row r="36" spans="2:36" ht="15" thickBot="1">
      <c r="B36" s="52"/>
      <c r="C36" s="54"/>
      <c r="G36" s="51" t="s">
        <v>16</v>
      </c>
      <c r="H36" s="20">
        <v>10</v>
      </c>
      <c r="I36" s="46" t="s">
        <v>18</v>
      </c>
      <c r="J36" s="40"/>
      <c r="K36" s="40"/>
      <c r="N36" s="50"/>
      <c r="O36" s="40"/>
      <c r="P36" s="40"/>
      <c r="Q36" s="40" t="s">
        <v>234</v>
      </c>
      <c r="R36" s="49"/>
      <c r="AG36" s="117">
        <v>2</v>
      </c>
      <c r="AH36" s="117" t="s">
        <v>41</v>
      </c>
      <c r="AI36" s="117" t="s">
        <v>45</v>
      </c>
      <c r="AJ36" s="37"/>
    </row>
    <row r="37" spans="7:36" ht="14.25">
      <c r="G37" s="38" t="s">
        <v>8</v>
      </c>
      <c r="H37" s="57">
        <f>1/(H31*H35*1/(H28*1000000))</f>
        <v>59.94005994005993</v>
      </c>
      <c r="I37" s="38" t="s">
        <v>10</v>
      </c>
      <c r="J37" s="40"/>
      <c r="K37" s="40"/>
      <c r="N37" s="50"/>
      <c r="O37" s="40"/>
      <c r="P37" s="40"/>
      <c r="Q37" s="40" t="s">
        <v>235</v>
      </c>
      <c r="R37" s="49"/>
      <c r="AG37" s="117">
        <v>3</v>
      </c>
      <c r="AH37" s="117" t="s">
        <v>42</v>
      </c>
      <c r="AI37" s="117" t="s">
        <v>46</v>
      </c>
      <c r="AJ37" s="37"/>
    </row>
    <row r="38" spans="2:36" ht="15" thickBot="1">
      <c r="B38" s="137" t="s">
        <v>295</v>
      </c>
      <c r="N38" s="50"/>
      <c r="O38" s="40"/>
      <c r="P38" s="40"/>
      <c r="Q38" s="40" t="s">
        <v>236</v>
      </c>
      <c r="R38" s="49"/>
      <c r="AG38" s="117">
        <v>4</v>
      </c>
      <c r="AH38" s="117" t="s">
        <v>43</v>
      </c>
      <c r="AI38" s="117" t="s">
        <v>47</v>
      </c>
      <c r="AJ38" s="37"/>
    </row>
    <row r="39" spans="2:36" ht="15" thickBot="1">
      <c r="B39" s="41" t="s">
        <v>23</v>
      </c>
      <c r="C39" s="20">
        <v>3</v>
      </c>
      <c r="D39" s="37" t="s">
        <v>111</v>
      </c>
      <c r="E39" s="37"/>
      <c r="G39" s="41" t="s">
        <v>200</v>
      </c>
      <c r="H39" s="20">
        <v>1</v>
      </c>
      <c r="N39" s="52"/>
      <c r="O39" s="53"/>
      <c r="P39" s="53"/>
      <c r="Q39" s="53" t="s">
        <v>237</v>
      </c>
      <c r="R39" s="54"/>
      <c r="AJ39" s="37"/>
    </row>
    <row r="40" spans="2:36" ht="14.25">
      <c r="B40" s="50"/>
      <c r="C40" s="49" t="s">
        <v>192</v>
      </c>
      <c r="G40" s="47"/>
      <c r="H40" s="40" t="s">
        <v>198</v>
      </c>
      <c r="I40" s="58"/>
      <c r="AG40" s="117">
        <v>1</v>
      </c>
      <c r="AH40" s="117" t="s">
        <v>40</v>
      </c>
      <c r="AI40" s="117">
        <v>0</v>
      </c>
      <c r="AJ40" s="37" t="s">
        <v>238</v>
      </c>
    </row>
    <row r="41" spans="2:36" ht="14.25">
      <c r="B41" s="50"/>
      <c r="C41" s="49" t="s">
        <v>193</v>
      </c>
      <c r="G41" s="52"/>
      <c r="H41" s="53" t="s">
        <v>199</v>
      </c>
      <c r="I41" s="54"/>
      <c r="AG41" s="117">
        <v>2</v>
      </c>
      <c r="AH41" s="117" t="s">
        <v>41</v>
      </c>
      <c r="AI41" s="117">
        <v>0</v>
      </c>
      <c r="AJ41" s="37"/>
    </row>
    <row r="42" spans="2:36" ht="15" thickBot="1">
      <c r="B42" s="52"/>
      <c r="C42" s="54" t="s">
        <v>24</v>
      </c>
      <c r="AG42" s="117">
        <v>3</v>
      </c>
      <c r="AH42" s="117" t="s">
        <v>42</v>
      </c>
      <c r="AI42" s="117">
        <v>1</v>
      </c>
      <c r="AJ42" s="37"/>
    </row>
    <row r="43" spans="7:36" ht="15" thickBot="1">
      <c r="G43" s="41" t="s">
        <v>195</v>
      </c>
      <c r="H43" s="20">
        <v>1</v>
      </c>
      <c r="AG43" s="117">
        <v>4</v>
      </c>
      <c r="AH43" s="117" t="s">
        <v>43</v>
      </c>
      <c r="AI43" s="117">
        <v>0</v>
      </c>
      <c r="AJ43" s="37"/>
    </row>
    <row r="44" spans="7:8" ht="15" thickBot="1">
      <c r="G44" s="47" t="s">
        <v>220</v>
      </c>
      <c r="H44" s="20">
        <v>1</v>
      </c>
    </row>
    <row r="45" spans="7:35" ht="14.25">
      <c r="G45" s="47"/>
      <c r="H45" s="40" t="s">
        <v>197</v>
      </c>
      <c r="I45" s="58"/>
      <c r="AG45" s="117">
        <v>1</v>
      </c>
      <c r="AH45" s="117" t="s">
        <v>113</v>
      </c>
      <c r="AI45" s="117">
        <v>0</v>
      </c>
    </row>
    <row r="46" spans="7:35" ht="14.25">
      <c r="G46" s="52"/>
      <c r="H46" s="53" t="s">
        <v>196</v>
      </c>
      <c r="I46" s="54"/>
      <c r="AG46" s="117">
        <v>2</v>
      </c>
      <c r="AH46" s="117" t="s">
        <v>41</v>
      </c>
      <c r="AI46" s="117">
        <v>0</v>
      </c>
    </row>
    <row r="47" spans="33:35" ht="14.25">
      <c r="AG47" s="117">
        <v>3</v>
      </c>
      <c r="AH47" s="117" t="s">
        <v>42</v>
      </c>
      <c r="AI47" s="117">
        <v>0</v>
      </c>
    </row>
    <row r="49" spans="2:16" ht="15" thickBot="1">
      <c r="B49" s="138" t="s">
        <v>296</v>
      </c>
      <c r="G49" s="115" t="s">
        <v>300</v>
      </c>
      <c r="H49" s="30" t="s">
        <v>39</v>
      </c>
      <c r="N49" s="115" t="s">
        <v>301</v>
      </c>
      <c r="P49" s="30" t="s">
        <v>160</v>
      </c>
    </row>
    <row r="50" spans="2:37" ht="16.5" thickBot="1">
      <c r="B50" s="59" t="s">
        <v>150</v>
      </c>
      <c r="C50" s="4">
        <v>100</v>
      </c>
      <c r="D50" s="60" t="s">
        <v>215</v>
      </c>
      <c r="G50" s="55" t="s">
        <v>216</v>
      </c>
      <c r="H50" s="56"/>
      <c r="I50" s="56"/>
      <c r="J50" s="61" t="s">
        <v>12</v>
      </c>
      <c r="K50" s="62" t="s">
        <v>225</v>
      </c>
      <c r="N50" s="55" t="s">
        <v>216</v>
      </c>
      <c r="O50" s="56"/>
      <c r="P50" s="56"/>
      <c r="Q50" s="61" t="s">
        <v>12</v>
      </c>
      <c r="R50" s="62" t="s">
        <v>225</v>
      </c>
      <c r="AG50" s="63"/>
      <c r="AH50" s="63"/>
      <c r="AI50" s="63"/>
      <c r="AJ50" s="63"/>
      <c r="AK50" s="63"/>
    </row>
    <row r="51" spans="2:38" ht="16.5" customHeight="1" thickBot="1">
      <c r="B51" s="64" t="s">
        <v>80</v>
      </c>
      <c r="C51" s="4">
        <v>32</v>
      </c>
      <c r="D51" s="46" t="s">
        <v>81</v>
      </c>
      <c r="E51" s="37" t="s">
        <v>82</v>
      </c>
      <c r="F51" s="37"/>
      <c r="G51" s="65">
        <f>J51/K51</f>
        <v>10</v>
      </c>
      <c r="H51" s="66"/>
      <c r="I51" s="65" t="s">
        <v>3</v>
      </c>
      <c r="J51" s="41">
        <f>R28</f>
        <v>10</v>
      </c>
      <c r="K51" s="21">
        <v>1</v>
      </c>
      <c r="L51" s="67" t="s">
        <v>63</v>
      </c>
      <c r="M51" s="68"/>
      <c r="N51" s="65">
        <f>Q51/R51</f>
        <v>10</v>
      </c>
      <c r="O51" s="66"/>
      <c r="P51" s="65" t="s">
        <v>3</v>
      </c>
      <c r="Q51" s="41">
        <f>R35</f>
        <v>10</v>
      </c>
      <c r="R51" s="21">
        <v>1</v>
      </c>
      <c r="S51" s="67" t="s">
        <v>63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123" t="s">
        <v>61</v>
      </c>
      <c r="AH51" s="121">
        <f>VLOOKUP(J51,AI51:AK53,3)</f>
        <v>10</v>
      </c>
      <c r="AI51" s="120">
        <v>5</v>
      </c>
      <c r="AJ51" s="120" t="s">
        <v>3</v>
      </c>
      <c r="AK51" s="120">
        <v>10</v>
      </c>
      <c r="AL51" s="37" t="s">
        <v>244</v>
      </c>
    </row>
    <row r="52" spans="2:37" ht="16.5" thickBot="1">
      <c r="B52" s="41" t="s">
        <v>90</v>
      </c>
      <c r="C52" s="20">
        <v>256</v>
      </c>
      <c r="D52" s="46" t="s">
        <v>91</v>
      </c>
      <c r="E52" s="37" t="s">
        <v>92</v>
      </c>
      <c r="F52" s="37"/>
      <c r="G52" s="55" t="s">
        <v>217</v>
      </c>
      <c r="H52" s="56"/>
      <c r="I52" s="56"/>
      <c r="J52" s="61" t="s">
        <v>13</v>
      </c>
      <c r="K52" s="69" t="s">
        <v>57</v>
      </c>
      <c r="L52" s="70"/>
      <c r="M52" s="70"/>
      <c r="N52" s="55" t="s">
        <v>218</v>
      </c>
      <c r="O52" s="56"/>
      <c r="P52" s="56"/>
      <c r="Q52" s="61" t="s">
        <v>13</v>
      </c>
      <c r="R52" s="69" t="s">
        <v>57</v>
      </c>
      <c r="S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63"/>
      <c r="AH52" s="63"/>
      <c r="AI52" s="120">
        <v>20</v>
      </c>
      <c r="AJ52" s="120" t="s">
        <v>3</v>
      </c>
      <c r="AK52" s="120">
        <v>8</v>
      </c>
    </row>
    <row r="53" spans="2:37" ht="15.75" customHeight="1" thickBot="1">
      <c r="B53" s="41" t="s">
        <v>26</v>
      </c>
      <c r="C53" s="2">
        <v>7</v>
      </c>
      <c r="D53" s="46" t="s">
        <v>83</v>
      </c>
      <c r="G53" s="71">
        <f>J53*K53</f>
        <v>100</v>
      </c>
      <c r="H53" s="72"/>
      <c r="I53" s="65" t="s">
        <v>3</v>
      </c>
      <c r="J53" s="41">
        <f>G51</f>
        <v>10</v>
      </c>
      <c r="K53" s="21">
        <v>10</v>
      </c>
      <c r="L53" s="67" t="s">
        <v>48</v>
      </c>
      <c r="M53" s="67"/>
      <c r="N53" s="73">
        <f>Q53*R53</f>
        <v>90</v>
      </c>
      <c r="O53" s="74"/>
      <c r="P53" s="65" t="s">
        <v>3</v>
      </c>
      <c r="Q53" s="41">
        <f>N51</f>
        <v>10</v>
      </c>
      <c r="R53" s="21">
        <v>9</v>
      </c>
      <c r="S53" s="67" t="s">
        <v>48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3"/>
      <c r="AH53" s="63"/>
      <c r="AI53" s="120">
        <v>150</v>
      </c>
      <c r="AJ53" s="120" t="s">
        <v>3</v>
      </c>
      <c r="AK53" s="120"/>
    </row>
    <row r="54" spans="2:37" ht="18.75" customHeight="1" thickBot="1">
      <c r="B54" s="41" t="s">
        <v>25</v>
      </c>
      <c r="C54" s="20">
        <v>10</v>
      </c>
      <c r="D54" s="46" t="s">
        <v>83</v>
      </c>
      <c r="E54" s="159" t="s">
        <v>87</v>
      </c>
      <c r="F54" s="159"/>
      <c r="G54" s="55" t="s">
        <v>219</v>
      </c>
      <c r="H54" s="56"/>
      <c r="I54" s="56"/>
      <c r="J54" s="61" t="s">
        <v>49</v>
      </c>
      <c r="K54" s="69" t="s">
        <v>58</v>
      </c>
      <c r="L54" s="70"/>
      <c r="M54" s="70"/>
      <c r="N54" s="55" t="s">
        <v>219</v>
      </c>
      <c r="O54" s="56"/>
      <c r="P54" s="56"/>
      <c r="Q54" s="61" t="s">
        <v>49</v>
      </c>
      <c r="R54" s="69" t="s">
        <v>58</v>
      </c>
      <c r="S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63"/>
      <c r="AH54" s="63"/>
      <c r="AI54" s="63"/>
      <c r="AJ54" s="63"/>
      <c r="AK54" s="63"/>
    </row>
    <row r="55" spans="2:38" ht="15.75" customHeight="1" thickBot="1">
      <c r="B55" s="41" t="s">
        <v>86</v>
      </c>
      <c r="C55" s="23">
        <v>3</v>
      </c>
      <c r="D55" s="46" t="s">
        <v>83</v>
      </c>
      <c r="E55" s="75" t="s">
        <v>88</v>
      </c>
      <c r="F55" s="75"/>
      <c r="G55" s="73">
        <f>J55*K55</f>
        <v>200</v>
      </c>
      <c r="H55" s="74"/>
      <c r="I55" s="65" t="s">
        <v>3</v>
      </c>
      <c r="J55" s="41">
        <f>G53</f>
        <v>100</v>
      </c>
      <c r="K55" s="21">
        <v>2</v>
      </c>
      <c r="L55" s="67" t="s">
        <v>51</v>
      </c>
      <c r="M55" s="67"/>
      <c r="N55" s="73">
        <f>Q55*R55</f>
        <v>180</v>
      </c>
      <c r="O55" s="74"/>
      <c r="P55" s="65" t="s">
        <v>3</v>
      </c>
      <c r="Q55" s="41">
        <f>N53</f>
        <v>90</v>
      </c>
      <c r="R55" s="21">
        <v>2</v>
      </c>
      <c r="S55" s="67" t="s">
        <v>51</v>
      </c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123" t="s">
        <v>62</v>
      </c>
      <c r="AH55" s="121">
        <f>VLOOKUP(G55,AI55:AK68,3)</f>
        <v>3</v>
      </c>
      <c r="AI55" s="120">
        <v>100</v>
      </c>
      <c r="AJ55" s="120" t="s">
        <v>3</v>
      </c>
      <c r="AK55" s="117">
        <v>1</v>
      </c>
      <c r="AL55" s="37" t="s">
        <v>242</v>
      </c>
    </row>
    <row r="56" spans="2:37" ht="16.5" thickBot="1">
      <c r="B56" s="41" t="s">
        <v>84</v>
      </c>
      <c r="C56" s="23">
        <v>3</v>
      </c>
      <c r="D56" s="46" t="s">
        <v>83</v>
      </c>
      <c r="E56" s="75" t="s">
        <v>88</v>
      </c>
      <c r="F56" s="75"/>
      <c r="M56" s="70"/>
      <c r="N56" s="76" t="s">
        <v>114</v>
      </c>
      <c r="O56" s="56"/>
      <c r="P56" s="56"/>
      <c r="Q56" s="61" t="s">
        <v>50</v>
      </c>
      <c r="R56" s="69" t="s">
        <v>227</v>
      </c>
      <c r="S56" s="70"/>
      <c r="T56" s="4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I56" s="117">
        <v>120</v>
      </c>
      <c r="AJ56" s="120" t="s">
        <v>3</v>
      </c>
      <c r="AK56" s="120">
        <v>1</v>
      </c>
    </row>
    <row r="57" spans="2:37" ht="15.75" thickBot="1">
      <c r="B57" s="41" t="s">
        <v>85</v>
      </c>
      <c r="C57" s="23">
        <v>2</v>
      </c>
      <c r="D57" s="46" t="s">
        <v>83</v>
      </c>
      <c r="E57" s="75" t="s">
        <v>89</v>
      </c>
      <c r="F57" s="75"/>
      <c r="M57" s="67"/>
      <c r="N57" s="141">
        <f>Q57/R57</f>
        <v>9</v>
      </c>
      <c r="O57" s="142"/>
      <c r="P57" s="65" t="s">
        <v>3</v>
      </c>
      <c r="Q57" s="41">
        <f>N53</f>
        <v>90</v>
      </c>
      <c r="R57" s="21">
        <v>10</v>
      </c>
      <c r="S57" s="67" t="s">
        <v>70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I57" s="117">
        <v>160</v>
      </c>
      <c r="AJ57" s="120" t="s">
        <v>3</v>
      </c>
      <c r="AK57" s="117">
        <v>2</v>
      </c>
    </row>
    <row r="58" spans="2:37" ht="15.75" thickBot="1">
      <c r="B58" s="41" t="s">
        <v>27</v>
      </c>
      <c r="C58" s="23">
        <v>3</v>
      </c>
      <c r="D58" s="46" t="s">
        <v>83</v>
      </c>
      <c r="E58" s="75" t="s">
        <v>89</v>
      </c>
      <c r="F58" s="75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I58" s="117">
        <v>200</v>
      </c>
      <c r="AJ58" s="120" t="s">
        <v>3</v>
      </c>
      <c r="AK58" s="117">
        <v>3</v>
      </c>
    </row>
    <row r="59" spans="21:37" ht="15"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I59" s="117"/>
      <c r="AJ59" s="120"/>
      <c r="AK59" s="117"/>
    </row>
    <row r="60" spans="21:37" ht="15"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I60" s="117"/>
      <c r="AJ60" s="120"/>
      <c r="AK60" s="117"/>
    </row>
    <row r="61" spans="21:37" ht="15"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I61" s="117"/>
      <c r="AJ61" s="120"/>
      <c r="AK61" s="117"/>
    </row>
    <row r="62" spans="20:37" ht="15">
      <c r="T62" s="67"/>
      <c r="AI62" s="117">
        <v>240</v>
      </c>
      <c r="AJ62" s="120" t="s">
        <v>3</v>
      </c>
      <c r="AK62" s="117">
        <v>4</v>
      </c>
    </row>
    <row r="63" spans="20:37" ht="15">
      <c r="T63" s="67"/>
      <c r="AI63" s="117"/>
      <c r="AJ63" s="120"/>
      <c r="AK63" s="117"/>
    </row>
    <row r="64" spans="11:37" ht="15">
      <c r="K64" s="77" t="str">
        <f>VLOOKUP(Q28,AG35:AI38,3)</f>
        <v>CNF[8:7]=10</v>
      </c>
      <c r="L64" s="78"/>
      <c r="T64" s="67"/>
      <c r="AI64" s="117"/>
      <c r="AJ64" s="120"/>
      <c r="AK64" s="117"/>
    </row>
    <row r="65" spans="3:37" ht="24">
      <c r="C65" s="134" t="s">
        <v>298</v>
      </c>
      <c r="D65" s="94"/>
      <c r="E65" s="94"/>
      <c r="F65" s="94"/>
      <c r="G65" s="94"/>
      <c r="H65" s="94"/>
      <c r="I65" s="94"/>
      <c r="T65" s="70"/>
      <c r="AI65" s="117">
        <v>280</v>
      </c>
      <c r="AJ65" s="120" t="s">
        <v>3</v>
      </c>
      <c r="AK65" s="117">
        <v>5</v>
      </c>
    </row>
    <row r="66" spans="3:37" ht="15">
      <c r="C66" s="95" t="s">
        <v>149</v>
      </c>
      <c r="D66" s="96"/>
      <c r="E66" s="96"/>
      <c r="F66" s="97"/>
      <c r="G66" s="143" t="s">
        <v>28</v>
      </c>
      <c r="H66" s="144"/>
      <c r="I66" s="147" t="s">
        <v>203</v>
      </c>
      <c r="Y66" s="145" t="s">
        <v>29</v>
      </c>
      <c r="Z66" s="145"/>
      <c r="AA66" s="145"/>
      <c r="AB66" s="145"/>
      <c r="AE66" s="67"/>
      <c r="AF66" s="67"/>
      <c r="AI66" s="117">
        <v>320</v>
      </c>
      <c r="AJ66" s="120" t="s">
        <v>3</v>
      </c>
      <c r="AK66" s="117">
        <v>6</v>
      </c>
    </row>
    <row r="67" spans="3:37" ht="15">
      <c r="C67" s="98"/>
      <c r="D67" s="99"/>
      <c r="E67" s="99"/>
      <c r="F67" s="100"/>
      <c r="G67" s="143"/>
      <c r="H67" s="144"/>
      <c r="I67" s="147"/>
      <c r="Y67" s="145" t="s">
        <v>30</v>
      </c>
      <c r="Z67" s="145"/>
      <c r="AA67" s="145" t="s">
        <v>31</v>
      </c>
      <c r="AB67" s="145"/>
      <c r="AC67" s="79"/>
      <c r="AD67" s="79"/>
      <c r="AE67" s="70"/>
      <c r="AF67" s="70"/>
      <c r="AI67" s="117">
        <v>360</v>
      </c>
      <c r="AJ67" s="120" t="s">
        <v>3</v>
      </c>
      <c r="AK67" s="117">
        <v>7</v>
      </c>
    </row>
    <row r="68" spans="3:37" ht="15">
      <c r="C68" s="101"/>
      <c r="D68" s="102"/>
      <c r="E68" s="102"/>
      <c r="F68" s="103"/>
      <c r="G68" s="143"/>
      <c r="H68" s="144"/>
      <c r="I68" s="147"/>
      <c r="Y68" s="146" t="s">
        <v>36</v>
      </c>
      <c r="Z68" s="146"/>
      <c r="AA68" s="145" t="s">
        <v>32</v>
      </c>
      <c r="AB68" s="145"/>
      <c r="AC68" s="80"/>
      <c r="AD68" s="80"/>
      <c r="AE68" s="67"/>
      <c r="AF68" s="67"/>
      <c r="AI68" s="117">
        <v>400</v>
      </c>
      <c r="AJ68" s="120" t="s">
        <v>3</v>
      </c>
      <c r="AK68" s="117">
        <v>8</v>
      </c>
    </row>
    <row r="69" spans="3:32" ht="15" thickBot="1">
      <c r="C69" s="104" t="s">
        <v>116</v>
      </c>
      <c r="D69" s="105"/>
      <c r="E69" s="105"/>
      <c r="F69" s="106"/>
      <c r="G69" s="107" t="s">
        <v>33</v>
      </c>
      <c r="H69" s="105"/>
      <c r="I69" s="108" t="str">
        <f>CONCATENATE(Y69,AA69,"h")</f>
        <v>A55Ah</v>
      </c>
      <c r="Y69" s="148" t="s">
        <v>34</v>
      </c>
      <c r="Z69" s="149"/>
      <c r="AA69" s="148" t="s">
        <v>35</v>
      </c>
      <c r="AB69" s="149"/>
      <c r="AC69" s="81" t="s">
        <v>14</v>
      </c>
      <c r="AD69" s="81"/>
      <c r="AE69" s="70"/>
      <c r="AF69" s="70"/>
    </row>
    <row r="70" spans="3:37" ht="15.75" customHeight="1" thickBot="1">
      <c r="C70" s="104" t="s">
        <v>117</v>
      </c>
      <c r="D70" s="105"/>
      <c r="E70" s="105"/>
      <c r="F70" s="106"/>
      <c r="G70" s="107" t="s">
        <v>52</v>
      </c>
      <c r="H70" s="105"/>
      <c r="I70" s="108" t="str">
        <f>CONCATENATE(Y70,AA70,"h")</f>
        <v>0001h</v>
      </c>
      <c r="Y70" s="150" t="s">
        <v>184</v>
      </c>
      <c r="Z70" s="151"/>
      <c r="AA70" s="152" t="str">
        <f>CONCATENATE("0",VLOOKUP(Q28,AG40:AJ43,3))</f>
        <v>01</v>
      </c>
      <c r="AB70" s="153"/>
      <c r="AC70" s="81" t="s">
        <v>14</v>
      </c>
      <c r="AD70" s="81"/>
      <c r="AE70" s="82"/>
      <c r="AF70" s="82"/>
      <c r="AI70" s="117">
        <v>16</v>
      </c>
      <c r="AJ70" s="117">
        <v>3</v>
      </c>
      <c r="AK70" s="37" t="s">
        <v>80</v>
      </c>
    </row>
    <row r="71" spans="3:36" ht="15.75" customHeight="1" thickBot="1">
      <c r="C71" s="104" t="s">
        <v>118</v>
      </c>
      <c r="D71" s="105"/>
      <c r="E71" s="105"/>
      <c r="F71" s="106"/>
      <c r="G71" s="107" t="s">
        <v>53</v>
      </c>
      <c r="H71" s="105"/>
      <c r="I71" s="108" t="str">
        <f>CONCATENATE(Y71,AA71,"h")</f>
        <v>0000h</v>
      </c>
      <c r="N71" s="83"/>
      <c r="Y71" s="150" t="s">
        <v>184</v>
      </c>
      <c r="Z71" s="151"/>
      <c r="AA71" s="152" t="str">
        <f>CONCATENATE("0",VLOOKUP(Q28,AG45:AI47,3))</f>
        <v>00</v>
      </c>
      <c r="AB71" s="153"/>
      <c r="AC71" s="81" t="s">
        <v>14</v>
      </c>
      <c r="AD71" s="81"/>
      <c r="AE71" s="70"/>
      <c r="AF71" s="70"/>
      <c r="AI71" s="117">
        <v>32</v>
      </c>
      <c r="AJ71" s="117">
        <v>5</v>
      </c>
    </row>
    <row r="72" spans="3:32" ht="15.75" customHeight="1" thickBot="1">
      <c r="C72" s="104" t="s">
        <v>119</v>
      </c>
      <c r="D72" s="105"/>
      <c r="E72" s="105"/>
      <c r="F72" s="106"/>
      <c r="G72" s="107" t="s">
        <v>54</v>
      </c>
      <c r="H72" s="105"/>
      <c r="I72" s="108" t="str">
        <f>CONCATENATE(Y72,Z72,AA72,AB72,"h")</f>
        <v>A319h</v>
      </c>
      <c r="N72" s="83"/>
      <c r="Y72" s="124" t="str">
        <f>DEC2HEX(AH51)</f>
        <v>A</v>
      </c>
      <c r="Z72" s="122" t="str">
        <f>DEC2HEX(AH55)</f>
        <v>3</v>
      </c>
      <c r="AA72" s="119">
        <f>VLOOKUP(K55,AI94:AJ96,2)</f>
        <v>1</v>
      </c>
      <c r="AB72" s="118" t="str">
        <f>DEC2HEX(K53-1)</f>
        <v>9</v>
      </c>
      <c r="AC72" s="81" t="s">
        <v>14</v>
      </c>
      <c r="AD72" s="81"/>
      <c r="AE72" s="67"/>
      <c r="AF72" s="67"/>
    </row>
    <row r="73" spans="3:36" ht="15" thickBot="1">
      <c r="C73" s="104" t="s">
        <v>120</v>
      </c>
      <c r="D73" s="105"/>
      <c r="E73" s="105"/>
      <c r="F73" s="106"/>
      <c r="G73" s="107" t="s">
        <v>55</v>
      </c>
      <c r="H73" s="105"/>
      <c r="I73" s="108" t="str">
        <f>CONCATENATE(Y73,AA73,"h")</f>
        <v>0040h</v>
      </c>
      <c r="Y73" s="150" t="s">
        <v>184</v>
      </c>
      <c r="Z73" s="151"/>
      <c r="AA73" s="150" t="s">
        <v>185</v>
      </c>
      <c r="AB73" s="151"/>
      <c r="AC73" s="81" t="s">
        <v>14</v>
      </c>
      <c r="AD73" s="81"/>
      <c r="AH73" s="37">
        <f>VLOOKUP(C52,AI73:AJ76,2)</f>
        <v>2</v>
      </c>
      <c r="AI73" s="117">
        <v>128</v>
      </c>
      <c r="AJ73" s="117">
        <v>0</v>
      </c>
    </row>
    <row r="74" spans="3:36" ht="15" thickBot="1">
      <c r="C74" s="104" t="s">
        <v>121</v>
      </c>
      <c r="D74" s="105"/>
      <c r="E74" s="105"/>
      <c r="F74" s="106"/>
      <c r="G74" s="107" t="s">
        <v>59</v>
      </c>
      <c r="H74" s="105"/>
      <c r="I74" s="108" t="str">
        <f>CONCATENATE(Y74,AA74,"h")</f>
        <v>0001h</v>
      </c>
      <c r="N74" s="79"/>
      <c r="Y74" s="150" t="s">
        <v>184</v>
      </c>
      <c r="Z74" s="151"/>
      <c r="AA74" s="150" t="s">
        <v>186</v>
      </c>
      <c r="AB74" s="151"/>
      <c r="AC74" s="81" t="s">
        <v>14</v>
      </c>
      <c r="AD74" s="81"/>
      <c r="AI74" s="117">
        <v>256</v>
      </c>
      <c r="AJ74" s="117">
        <v>2</v>
      </c>
    </row>
    <row r="75" spans="3:36" ht="14.25">
      <c r="C75" s="94"/>
      <c r="D75" s="94"/>
      <c r="E75" s="94"/>
      <c r="F75" s="94"/>
      <c r="G75" s="109"/>
      <c r="H75" s="94"/>
      <c r="I75" s="94"/>
      <c r="N75" s="80"/>
      <c r="Y75" s="84"/>
      <c r="Z75" s="84"/>
      <c r="AA75" s="79"/>
      <c r="AB75" s="79"/>
      <c r="AC75" s="85"/>
      <c r="AD75" s="85"/>
      <c r="AI75" s="117">
        <v>512</v>
      </c>
      <c r="AJ75" s="117">
        <v>4</v>
      </c>
    </row>
    <row r="76" spans="3:36" ht="15" thickBot="1">
      <c r="C76" s="94"/>
      <c r="D76" s="94"/>
      <c r="E76" s="94"/>
      <c r="F76" s="94"/>
      <c r="G76" s="109"/>
      <c r="H76" s="94"/>
      <c r="I76" s="94"/>
      <c r="N76" s="86"/>
      <c r="AC76" s="87"/>
      <c r="AD76" s="87"/>
      <c r="AI76" s="117">
        <v>64</v>
      </c>
      <c r="AJ76" s="117">
        <v>6</v>
      </c>
    </row>
    <row r="77" spans="3:30" ht="15" thickBot="1">
      <c r="C77" s="104" t="s">
        <v>122</v>
      </c>
      <c r="D77" s="105"/>
      <c r="E77" s="105"/>
      <c r="F77" s="106"/>
      <c r="G77" s="107" t="s">
        <v>65</v>
      </c>
      <c r="H77" s="105"/>
      <c r="I77" s="108" t="str">
        <f>CONCATENATE(Y77,Z77,AA77,AB77,"h")</f>
        <v>8218h</v>
      </c>
      <c r="N77" s="86"/>
      <c r="Y77" s="124" t="str">
        <f>DEC2HEX(AH80)</f>
        <v>8</v>
      </c>
      <c r="Z77" s="122" t="str">
        <f>DEC2HEX(AH84)</f>
        <v>2</v>
      </c>
      <c r="AA77" s="125">
        <f>VLOOKUP(R55,AI94:AJ96,2)</f>
        <v>1</v>
      </c>
      <c r="AB77" s="118" t="str">
        <f>DEC2HEX(R53-1)</f>
        <v>8</v>
      </c>
      <c r="AC77" s="81" t="s">
        <v>14</v>
      </c>
      <c r="AD77" s="81"/>
    </row>
    <row r="78" spans="2:30" ht="15" thickBot="1">
      <c r="B78" s="88"/>
      <c r="C78" s="104" t="s">
        <v>123</v>
      </c>
      <c r="D78" s="110"/>
      <c r="E78" s="110"/>
      <c r="F78" s="106"/>
      <c r="G78" s="107" t="s">
        <v>73</v>
      </c>
      <c r="H78" s="105"/>
      <c r="I78" s="108" t="str">
        <f>CONCATENATE(Y78,AA78,"h")</f>
        <v>0040h</v>
      </c>
      <c r="N78" s="86"/>
      <c r="Y78" s="150" t="s">
        <v>184</v>
      </c>
      <c r="Z78" s="151"/>
      <c r="AA78" s="154" t="s">
        <v>185</v>
      </c>
      <c r="AB78" s="155"/>
      <c r="AC78" s="81" t="s">
        <v>14</v>
      </c>
      <c r="AD78" s="81"/>
    </row>
    <row r="79" spans="2:30" ht="15" thickBot="1">
      <c r="B79" s="89"/>
      <c r="C79" s="111" t="s">
        <v>124</v>
      </c>
      <c r="D79" s="110"/>
      <c r="E79" s="110"/>
      <c r="F79" s="106"/>
      <c r="G79" s="107" t="s">
        <v>74</v>
      </c>
      <c r="H79" s="105"/>
      <c r="I79" s="108" t="str">
        <f>CONCATENATE(Y79,AA79,"h")</f>
        <v>0001h</v>
      </c>
      <c r="N79" s="90"/>
      <c r="Y79" s="150" t="s">
        <v>184</v>
      </c>
      <c r="Z79" s="151"/>
      <c r="AA79" s="154" t="s">
        <v>186</v>
      </c>
      <c r="AB79" s="155"/>
      <c r="AC79" s="81" t="s">
        <v>14</v>
      </c>
      <c r="AD79" s="81"/>
    </row>
    <row r="80" spans="2:38" ht="15.75" thickBot="1">
      <c r="B80" s="88"/>
      <c r="C80" s="112"/>
      <c r="D80" s="112"/>
      <c r="E80" s="112"/>
      <c r="F80" s="94"/>
      <c r="G80" s="109"/>
      <c r="H80" s="94"/>
      <c r="I80" s="94"/>
      <c r="N80" s="86"/>
      <c r="AC80" s="87"/>
      <c r="AD80" s="87"/>
      <c r="AG80" s="123" t="s">
        <v>61</v>
      </c>
      <c r="AH80" s="121">
        <f>VLOOKUP(Q55,AI80:AK82,3)</f>
        <v>8</v>
      </c>
      <c r="AI80" s="120">
        <v>5</v>
      </c>
      <c r="AJ80" s="120" t="s">
        <v>3</v>
      </c>
      <c r="AK80" s="120">
        <v>10</v>
      </c>
      <c r="AL80" s="37" t="s">
        <v>243</v>
      </c>
    </row>
    <row r="81" spans="2:37" ht="15.75" thickBot="1">
      <c r="B81" s="88"/>
      <c r="C81" s="111" t="s">
        <v>125</v>
      </c>
      <c r="D81" s="110"/>
      <c r="E81" s="110"/>
      <c r="F81" s="106"/>
      <c r="G81" s="107" t="s">
        <v>56</v>
      </c>
      <c r="H81" s="105"/>
      <c r="I81" s="108" t="str">
        <f>CONCATENATE(Y81,AA81,"h")</f>
        <v>0000h</v>
      </c>
      <c r="N81" s="86"/>
      <c r="Y81" s="150" t="s">
        <v>184</v>
      </c>
      <c r="Z81" s="151"/>
      <c r="AA81" s="152" t="str">
        <f>CONCATENATE("0",VLOOKUP(K51,AI98:AJ101,2))</f>
        <v>00</v>
      </c>
      <c r="AB81" s="153"/>
      <c r="AC81" s="81" t="s">
        <v>14</v>
      </c>
      <c r="AD81" s="81"/>
      <c r="AG81" s="63"/>
      <c r="AH81" s="63"/>
      <c r="AI81" s="120">
        <v>20</v>
      </c>
      <c r="AJ81" s="120" t="s">
        <v>3</v>
      </c>
      <c r="AK81" s="120">
        <v>8</v>
      </c>
    </row>
    <row r="82" spans="2:37" ht="15.75" thickBot="1">
      <c r="B82" s="88"/>
      <c r="C82" s="111" t="s">
        <v>126</v>
      </c>
      <c r="D82" s="110"/>
      <c r="E82" s="110"/>
      <c r="F82" s="106"/>
      <c r="G82" s="107" t="s">
        <v>64</v>
      </c>
      <c r="H82" s="105"/>
      <c r="I82" s="108" t="str">
        <f>CONCATENATE(Y82,AA82,"h")</f>
        <v>0001h</v>
      </c>
      <c r="N82" s="85"/>
      <c r="Y82" s="150" t="s">
        <v>184</v>
      </c>
      <c r="Z82" s="151"/>
      <c r="AA82" s="150" t="s">
        <v>186</v>
      </c>
      <c r="AB82" s="151"/>
      <c r="AC82" s="81" t="s">
        <v>14</v>
      </c>
      <c r="AD82" s="81"/>
      <c r="AG82" s="63"/>
      <c r="AH82" s="63"/>
      <c r="AI82" s="120">
        <v>150</v>
      </c>
      <c r="AJ82" s="120" t="s">
        <v>3</v>
      </c>
      <c r="AK82" s="120"/>
    </row>
    <row r="83" spans="2:37" ht="15.75" thickBot="1">
      <c r="B83" s="88"/>
      <c r="C83" s="111" t="s">
        <v>127</v>
      </c>
      <c r="D83" s="110"/>
      <c r="E83" s="110"/>
      <c r="F83" s="106"/>
      <c r="G83" s="107" t="s">
        <v>60</v>
      </c>
      <c r="H83" s="105"/>
      <c r="I83" s="108" t="str">
        <f>CONCATENATE(Y83,AA83,"h")</f>
        <v>0001h</v>
      </c>
      <c r="N83" s="87"/>
      <c r="Y83" s="150" t="s">
        <v>184</v>
      </c>
      <c r="Z83" s="151"/>
      <c r="AA83" s="150" t="s">
        <v>186</v>
      </c>
      <c r="AB83" s="151"/>
      <c r="AC83" s="81" t="s">
        <v>14</v>
      </c>
      <c r="AD83" s="81"/>
      <c r="AG83" s="63"/>
      <c r="AH83" s="63"/>
      <c r="AI83" s="63"/>
      <c r="AJ83" s="63"/>
      <c r="AK83" s="63"/>
    </row>
    <row r="84" spans="3:38" ht="15.75" thickBot="1">
      <c r="C84" s="94"/>
      <c r="D84" s="94"/>
      <c r="E84" s="94"/>
      <c r="F84" s="94"/>
      <c r="G84" s="109"/>
      <c r="H84" s="94"/>
      <c r="I84" s="94"/>
      <c r="N84" s="90"/>
      <c r="AC84" s="87"/>
      <c r="AD84" s="87"/>
      <c r="AG84" s="123" t="s">
        <v>62</v>
      </c>
      <c r="AH84" s="121">
        <f>VLOOKUP(N55,AI84:AK92,3)</f>
        <v>2</v>
      </c>
      <c r="AI84" s="120">
        <v>100</v>
      </c>
      <c r="AJ84" s="120" t="s">
        <v>3</v>
      </c>
      <c r="AK84" s="117">
        <v>1</v>
      </c>
      <c r="AL84" s="37" t="s">
        <v>241</v>
      </c>
    </row>
    <row r="85" spans="3:37" ht="15.75" thickBot="1">
      <c r="C85" s="104" t="s">
        <v>128</v>
      </c>
      <c r="D85" s="105"/>
      <c r="E85" s="105"/>
      <c r="F85" s="106"/>
      <c r="G85" s="107" t="s">
        <v>66</v>
      </c>
      <c r="H85" s="105"/>
      <c r="I85" s="108" t="str">
        <f aca="true" t="shared" si="0" ref="I85:I90">CONCATENATE(Y85,AA85,"h")</f>
        <v>0000h</v>
      </c>
      <c r="N85" s="87"/>
      <c r="Y85" s="150" t="s">
        <v>184</v>
      </c>
      <c r="Z85" s="151"/>
      <c r="AA85" s="152" t="str">
        <f>RIGHT(DEC2HEX(Q35-1,4),2)</f>
        <v>00</v>
      </c>
      <c r="AB85" s="153"/>
      <c r="AC85" s="81" t="s">
        <v>14</v>
      </c>
      <c r="AD85" s="81"/>
      <c r="AI85" s="117">
        <v>120</v>
      </c>
      <c r="AJ85" s="120" t="s">
        <v>3</v>
      </c>
      <c r="AK85" s="120">
        <v>1</v>
      </c>
    </row>
    <row r="86" spans="3:38" ht="15.75" thickBot="1">
      <c r="C86" s="104" t="s">
        <v>129</v>
      </c>
      <c r="D86" s="105"/>
      <c r="E86" s="105"/>
      <c r="F86" s="106"/>
      <c r="G86" s="107" t="s">
        <v>67</v>
      </c>
      <c r="H86" s="105"/>
      <c r="I86" s="108" t="str">
        <f t="shared" si="0"/>
        <v>0000h</v>
      </c>
      <c r="N86" s="87"/>
      <c r="Y86" s="150" t="s">
        <v>184</v>
      </c>
      <c r="Z86" s="151"/>
      <c r="AA86" s="152" t="str">
        <f>CONCATENATE("0",VLOOKUP(R51,AI98:AJ101,2))</f>
        <v>00</v>
      </c>
      <c r="AB86" s="153"/>
      <c r="AC86" s="81" t="s">
        <v>14</v>
      </c>
      <c r="AD86" s="81"/>
      <c r="AI86" s="117">
        <v>160</v>
      </c>
      <c r="AJ86" s="120" t="s">
        <v>3</v>
      </c>
      <c r="AK86" s="117">
        <v>2</v>
      </c>
      <c r="AL86" s="79"/>
    </row>
    <row r="87" spans="3:38" ht="15.75" thickBot="1">
      <c r="C87" s="104" t="s">
        <v>130</v>
      </c>
      <c r="D87" s="105"/>
      <c r="E87" s="105"/>
      <c r="F87" s="106"/>
      <c r="G87" s="107" t="s">
        <v>68</v>
      </c>
      <c r="H87" s="105"/>
      <c r="I87" s="108" t="str">
        <f t="shared" si="0"/>
        <v>0005h</v>
      </c>
      <c r="N87" s="87"/>
      <c r="Y87" s="150" t="s">
        <v>184</v>
      </c>
      <c r="Z87" s="151"/>
      <c r="AA87" s="150" t="s">
        <v>189</v>
      </c>
      <c r="AB87" s="151"/>
      <c r="AC87" s="81" t="s">
        <v>14</v>
      </c>
      <c r="AD87" s="81"/>
      <c r="AI87" s="117">
        <v>200</v>
      </c>
      <c r="AJ87" s="120" t="s">
        <v>3</v>
      </c>
      <c r="AK87" s="117">
        <v>3</v>
      </c>
      <c r="AL87" s="79"/>
    </row>
    <row r="88" spans="3:38" ht="15.75" thickBot="1">
      <c r="C88" s="104" t="s">
        <v>131</v>
      </c>
      <c r="D88" s="105"/>
      <c r="E88" s="105"/>
      <c r="F88" s="106"/>
      <c r="G88" s="107" t="s">
        <v>69</v>
      </c>
      <c r="H88" s="105"/>
      <c r="I88" s="108" t="str">
        <f t="shared" si="0"/>
        <v>0009h</v>
      </c>
      <c r="N88" s="87"/>
      <c r="Y88" s="150" t="s">
        <v>184</v>
      </c>
      <c r="Z88" s="151"/>
      <c r="AA88" s="152" t="str">
        <f>RIGHT(DEC2HEX(R57-1,4),2)</f>
        <v>09</v>
      </c>
      <c r="AB88" s="153"/>
      <c r="AC88" s="81" t="s">
        <v>14</v>
      </c>
      <c r="AD88" s="81"/>
      <c r="AI88" s="117">
        <v>240</v>
      </c>
      <c r="AJ88" s="120" t="s">
        <v>3</v>
      </c>
      <c r="AK88" s="117">
        <v>4</v>
      </c>
      <c r="AL88" s="79"/>
    </row>
    <row r="89" spans="3:38" ht="15.75" thickBot="1">
      <c r="C89" s="104" t="s">
        <v>132</v>
      </c>
      <c r="D89" s="105"/>
      <c r="E89" s="105"/>
      <c r="F89" s="106"/>
      <c r="G89" s="107" t="s">
        <v>71</v>
      </c>
      <c r="H89" s="105"/>
      <c r="I89" s="108" t="str">
        <f t="shared" si="0"/>
        <v>002Eh</v>
      </c>
      <c r="N89" s="87"/>
      <c r="Y89" s="150" t="s">
        <v>184</v>
      </c>
      <c r="Z89" s="151"/>
      <c r="AA89" s="154" t="s">
        <v>72</v>
      </c>
      <c r="AB89" s="155"/>
      <c r="AC89" s="81" t="s">
        <v>14</v>
      </c>
      <c r="AD89" s="81"/>
      <c r="AI89" s="117">
        <v>280</v>
      </c>
      <c r="AJ89" s="120" t="s">
        <v>3</v>
      </c>
      <c r="AK89" s="117">
        <v>5</v>
      </c>
      <c r="AL89" s="79"/>
    </row>
    <row r="90" spans="3:38" ht="15.75" thickBot="1">
      <c r="C90" s="104" t="s">
        <v>133</v>
      </c>
      <c r="D90" s="105"/>
      <c r="E90" s="105"/>
      <c r="F90" s="106"/>
      <c r="G90" s="107" t="s">
        <v>110</v>
      </c>
      <c r="H90" s="105"/>
      <c r="I90" s="108" t="str">
        <f t="shared" si="0"/>
        <v>0000h</v>
      </c>
      <c r="N90" s="87"/>
      <c r="Y90" s="150" t="s">
        <v>184</v>
      </c>
      <c r="Z90" s="151"/>
      <c r="AA90" s="150" t="s">
        <v>184</v>
      </c>
      <c r="AB90" s="151"/>
      <c r="AC90" s="81" t="s">
        <v>14</v>
      </c>
      <c r="AD90" s="81"/>
      <c r="AI90" s="117">
        <v>320</v>
      </c>
      <c r="AJ90" s="120" t="s">
        <v>3</v>
      </c>
      <c r="AK90" s="117">
        <v>6</v>
      </c>
      <c r="AL90" s="79"/>
    </row>
    <row r="91" spans="3:38" ht="15.75" thickBot="1">
      <c r="C91" s="94"/>
      <c r="D91" s="94"/>
      <c r="E91" s="94"/>
      <c r="F91" s="94"/>
      <c r="G91" s="109"/>
      <c r="H91" s="94"/>
      <c r="I91" s="94"/>
      <c r="N91" s="87"/>
      <c r="AC91" s="87"/>
      <c r="AD91" s="87"/>
      <c r="AI91" s="117">
        <v>360</v>
      </c>
      <c r="AJ91" s="120" t="s">
        <v>3</v>
      </c>
      <c r="AK91" s="117">
        <v>7</v>
      </c>
      <c r="AL91" s="79"/>
    </row>
    <row r="92" spans="3:38" ht="15.75" thickBot="1">
      <c r="C92" s="104" t="s">
        <v>144</v>
      </c>
      <c r="D92" s="105"/>
      <c r="E92" s="105"/>
      <c r="F92" s="106"/>
      <c r="G92" s="107" t="s">
        <v>75</v>
      </c>
      <c r="H92" s="105"/>
      <c r="I92" s="108" t="str">
        <f>CONCATENATE(Y92,AA92,"h")</f>
        <v>0011h</v>
      </c>
      <c r="N92" s="87"/>
      <c r="Y92" s="150" t="s">
        <v>184</v>
      </c>
      <c r="Z92" s="151"/>
      <c r="AA92" s="148" t="s">
        <v>190</v>
      </c>
      <c r="AB92" s="149"/>
      <c r="AC92" s="81" t="s">
        <v>14</v>
      </c>
      <c r="AD92" s="81"/>
      <c r="AI92" s="117">
        <v>400</v>
      </c>
      <c r="AJ92" s="120" t="s">
        <v>3</v>
      </c>
      <c r="AK92" s="117">
        <v>8</v>
      </c>
      <c r="AL92" s="79"/>
    </row>
    <row r="93" spans="3:38" ht="15" thickBot="1">
      <c r="C93" s="104" t="s">
        <v>145</v>
      </c>
      <c r="D93" s="105"/>
      <c r="E93" s="105"/>
      <c r="F93" s="106"/>
      <c r="G93" s="107" t="s">
        <v>76</v>
      </c>
      <c r="H93" s="105"/>
      <c r="I93" s="108" t="str">
        <f>CONCATENATE(Y93,AA93,"h")</f>
        <v>0005h</v>
      </c>
      <c r="N93" s="81"/>
      <c r="Y93" s="150" t="s">
        <v>184</v>
      </c>
      <c r="Z93" s="151"/>
      <c r="AA93" s="152" t="str">
        <f>CONCATENATE("0",VLOOKUP(C51,AI70:AJ71,2))</f>
        <v>05</v>
      </c>
      <c r="AB93" s="153"/>
      <c r="AC93" s="81" t="s">
        <v>14</v>
      </c>
      <c r="AD93" s="81"/>
      <c r="AG93" s="87"/>
      <c r="AL93" s="79"/>
    </row>
    <row r="94" spans="3:38" ht="15" thickBot="1">
      <c r="C94" s="104" t="s">
        <v>146</v>
      </c>
      <c r="D94" s="105"/>
      <c r="E94" s="105"/>
      <c r="F94" s="106"/>
      <c r="G94" s="107" t="s">
        <v>77</v>
      </c>
      <c r="H94" s="105"/>
      <c r="I94" s="108" t="str">
        <f>CONCATENATE(Y94,Z94,AA94,AB94,"h")</f>
        <v>69ABh</v>
      </c>
      <c r="N94" s="81"/>
      <c r="Y94" s="126" t="str">
        <f>DEC2HEX(C53-1)</f>
        <v>6</v>
      </c>
      <c r="Z94" s="127" t="str">
        <f>DEC2HEX(C54-1)</f>
        <v>9</v>
      </c>
      <c r="AA94" s="128" t="str">
        <f>BIN2HEX(AJ112)</f>
        <v>A</v>
      </c>
      <c r="AB94" s="129" t="str">
        <f>BIN2HEX(AJ121)</f>
        <v>B</v>
      </c>
      <c r="AC94" s="81" t="s">
        <v>14</v>
      </c>
      <c r="AD94" s="81"/>
      <c r="AG94" s="87"/>
      <c r="AI94" s="117">
        <v>2</v>
      </c>
      <c r="AJ94" s="117">
        <v>1</v>
      </c>
      <c r="AK94" s="37" t="s">
        <v>240</v>
      </c>
      <c r="AL94" s="79"/>
    </row>
    <row r="95" spans="3:38" ht="15" thickBot="1">
      <c r="C95" s="104" t="s">
        <v>147</v>
      </c>
      <c r="D95" s="105"/>
      <c r="E95" s="105"/>
      <c r="F95" s="106"/>
      <c r="G95" s="107" t="s">
        <v>78</v>
      </c>
      <c r="H95" s="105"/>
      <c r="I95" s="108" t="str">
        <f>CONCATENATE(Y95,AA95,"h")</f>
        <v>0002h</v>
      </c>
      <c r="N95" s="81"/>
      <c r="Y95" s="150" t="s">
        <v>184</v>
      </c>
      <c r="Z95" s="151"/>
      <c r="AA95" s="152" t="str">
        <f>RIGHT(DEC2HEX(AH73,4),2)</f>
        <v>02</v>
      </c>
      <c r="AB95" s="153"/>
      <c r="AC95" s="81" t="s">
        <v>14</v>
      </c>
      <c r="AD95" s="81"/>
      <c r="AG95" s="87"/>
      <c r="AI95" s="117">
        <v>4</v>
      </c>
      <c r="AJ95" s="117">
        <v>2</v>
      </c>
      <c r="AK95" s="156"/>
      <c r="AL95" s="156"/>
    </row>
    <row r="96" spans="3:36" ht="15" thickBot="1">
      <c r="C96" s="104" t="s">
        <v>148</v>
      </c>
      <c r="D96" s="105"/>
      <c r="E96" s="105"/>
      <c r="F96" s="106"/>
      <c r="G96" s="107" t="s">
        <v>79</v>
      </c>
      <c r="H96" s="105"/>
      <c r="I96" s="108" t="str">
        <f>CONCATENATE(Y96,AA96,"h")</f>
        <v>0000h</v>
      </c>
      <c r="N96" s="91"/>
      <c r="Y96" s="150" t="s">
        <v>184</v>
      </c>
      <c r="Z96" s="151"/>
      <c r="AA96" s="150" t="s">
        <v>184</v>
      </c>
      <c r="AB96" s="151"/>
      <c r="AC96" s="81" t="s">
        <v>14</v>
      </c>
      <c r="AD96" s="81"/>
      <c r="AG96" s="87"/>
      <c r="AI96" s="117">
        <v>8</v>
      </c>
      <c r="AJ96" s="117">
        <v>3</v>
      </c>
    </row>
    <row r="97" spans="3:33" ht="15" thickBot="1">
      <c r="C97" s="94"/>
      <c r="D97" s="94"/>
      <c r="E97" s="94"/>
      <c r="F97" s="94"/>
      <c r="G97" s="109"/>
      <c r="H97" s="94"/>
      <c r="I97" s="94"/>
      <c r="N97" s="91"/>
      <c r="AC97" s="87"/>
      <c r="AD97" s="87"/>
      <c r="AG97" s="87"/>
    </row>
    <row r="98" spans="3:37" ht="15" thickBot="1">
      <c r="C98" s="104" t="s">
        <v>134</v>
      </c>
      <c r="D98" s="105"/>
      <c r="E98" s="105"/>
      <c r="F98" s="106"/>
      <c r="G98" s="107" t="s">
        <v>93</v>
      </c>
      <c r="H98" s="105"/>
      <c r="I98" s="108" t="str">
        <f>CONCATENATE(Y98,AA98,AB98,"h")</f>
        <v>0300h</v>
      </c>
      <c r="N98" s="87"/>
      <c r="Y98" s="157" t="str">
        <f>RIGHT(DEC2HEX(C33,4),2)</f>
        <v>03</v>
      </c>
      <c r="Z98" s="151"/>
      <c r="AA98" s="130">
        <f>(H39-1)*8</f>
        <v>0</v>
      </c>
      <c r="AB98" s="131" t="s">
        <v>201</v>
      </c>
      <c r="AC98" s="81" t="s">
        <v>14</v>
      </c>
      <c r="AD98" s="81"/>
      <c r="AG98" s="87"/>
      <c r="AI98" s="117">
        <v>1</v>
      </c>
      <c r="AJ98" s="117">
        <v>0</v>
      </c>
      <c r="AK98" s="37" t="s">
        <v>245</v>
      </c>
    </row>
    <row r="99" spans="3:36" ht="15" thickBot="1">
      <c r="C99" s="104" t="s">
        <v>135</v>
      </c>
      <c r="D99" s="105"/>
      <c r="E99" s="105"/>
      <c r="F99" s="106"/>
      <c r="G99" s="107" t="s">
        <v>94</v>
      </c>
      <c r="H99" s="105"/>
      <c r="I99" s="108" t="str">
        <f>CONCATENATE(Y99,AA99,"h")</f>
        <v>020Ch</v>
      </c>
      <c r="N99" s="87"/>
      <c r="Y99" s="157" t="str">
        <f>LEFT(DEC2HEX(H31-1,4),2)</f>
        <v>02</v>
      </c>
      <c r="Z99" s="151"/>
      <c r="AA99" s="152" t="str">
        <f>RIGHT(DEC2HEX(H31-1,4),2)</f>
        <v>0C</v>
      </c>
      <c r="AB99" s="153"/>
      <c r="AC99" s="81" t="s">
        <v>14</v>
      </c>
      <c r="AD99" s="81"/>
      <c r="AG99" s="87"/>
      <c r="AI99" s="117">
        <v>2</v>
      </c>
      <c r="AJ99" s="117">
        <v>1</v>
      </c>
    </row>
    <row r="100" spans="3:36" ht="15" thickBot="1">
      <c r="C100" s="104" t="s">
        <v>136</v>
      </c>
      <c r="D100" s="105"/>
      <c r="E100" s="105"/>
      <c r="F100" s="106"/>
      <c r="G100" s="107" t="s">
        <v>95</v>
      </c>
      <c r="H100" s="105"/>
      <c r="I100" s="108" t="str">
        <f>CONCATENATE(Y100,AA100,"h")</f>
        <v>00EFh</v>
      </c>
      <c r="N100" s="87"/>
      <c r="Y100" s="157" t="str">
        <f>LEFT(DEC2HEX(C29/2-1,4),2)</f>
        <v>00</v>
      </c>
      <c r="Z100" s="151"/>
      <c r="AA100" s="152" t="str">
        <f>RIGHT(DEC2HEX(C29/2-1,4),2)</f>
        <v>EF</v>
      </c>
      <c r="AB100" s="153"/>
      <c r="AC100" s="81" t="s">
        <v>14</v>
      </c>
      <c r="AD100" s="81"/>
      <c r="AG100" s="87"/>
      <c r="AI100" s="117">
        <v>4</v>
      </c>
      <c r="AJ100" s="117">
        <v>2</v>
      </c>
    </row>
    <row r="101" spans="3:36" ht="15" thickBot="1">
      <c r="C101" s="104" t="s">
        <v>249</v>
      </c>
      <c r="D101" s="105"/>
      <c r="E101" s="105"/>
      <c r="F101" s="106"/>
      <c r="G101" s="107" t="s">
        <v>96</v>
      </c>
      <c r="H101" s="105"/>
      <c r="I101" s="108" t="str">
        <f>CONCATENATE(Y101,AA101,"h")</f>
        <v>002Ah</v>
      </c>
      <c r="N101" s="87"/>
      <c r="Y101" s="150" t="s">
        <v>184</v>
      </c>
      <c r="Z101" s="151"/>
      <c r="AA101" s="152" t="str">
        <f>RIGHT(DEC2HEX(H30+H32-1,4),2)</f>
        <v>2A</v>
      </c>
      <c r="AB101" s="153"/>
      <c r="AC101" s="81" t="s">
        <v>14</v>
      </c>
      <c r="AD101" s="81"/>
      <c r="AG101" s="87"/>
      <c r="AI101" s="117">
        <v>8</v>
      </c>
      <c r="AJ101" s="117">
        <v>3</v>
      </c>
    </row>
    <row r="102" spans="3:33" ht="15" thickBot="1">
      <c r="C102" s="104" t="s">
        <v>137</v>
      </c>
      <c r="D102" s="105"/>
      <c r="E102" s="105"/>
      <c r="F102" s="106"/>
      <c r="G102" s="107" t="s">
        <v>97</v>
      </c>
      <c r="H102" s="105"/>
      <c r="I102" s="108" t="str">
        <f>CONCATENATE(Y102,Z102,AA102,"h")</f>
        <v>0028h</v>
      </c>
      <c r="N102" s="87"/>
      <c r="Y102" s="130">
        <f>H43-1</f>
        <v>0</v>
      </c>
      <c r="Z102" s="131" t="str">
        <f>MID(DEC2HEX(H32-1,4),2,1)</f>
        <v>0</v>
      </c>
      <c r="AA102" s="152" t="str">
        <f>RIGHT(DEC2HEX(H32-1,4),2)</f>
        <v>28</v>
      </c>
      <c r="AB102" s="153"/>
      <c r="AC102" s="81" t="s">
        <v>14</v>
      </c>
      <c r="AD102" s="81"/>
      <c r="AG102" s="87"/>
    </row>
    <row r="103" spans="3:38" ht="15" thickBot="1">
      <c r="C103" s="95" t="s">
        <v>250</v>
      </c>
      <c r="D103" s="96"/>
      <c r="E103" s="96"/>
      <c r="F103" s="97"/>
      <c r="G103" s="107" t="s">
        <v>98</v>
      </c>
      <c r="H103" s="105"/>
      <c r="I103" s="108" t="str">
        <f>CONCATENATE(Y103,AA103,"h")</f>
        <v>0002h</v>
      </c>
      <c r="N103" s="87"/>
      <c r="Y103" s="150" t="s">
        <v>184</v>
      </c>
      <c r="Z103" s="151"/>
      <c r="AA103" s="152" t="str">
        <f>RIGHT(DEC2HEX(H29,4),2)</f>
        <v>02</v>
      </c>
      <c r="AB103" s="153"/>
      <c r="AC103" s="81" t="s">
        <v>14</v>
      </c>
      <c r="AD103" s="81"/>
      <c r="AG103" s="87"/>
      <c r="AH103" s="37" t="str">
        <f>DEC2BIN(AI103,2)</f>
        <v>10</v>
      </c>
      <c r="AI103" s="37">
        <f>VLOOKUP(C55,AJ103:AK106,2)</f>
        <v>2</v>
      </c>
      <c r="AJ103" s="117">
        <v>2</v>
      </c>
      <c r="AK103" s="117">
        <v>1</v>
      </c>
      <c r="AL103" s="37" t="s">
        <v>247</v>
      </c>
    </row>
    <row r="104" spans="3:37" ht="15" thickBot="1">
      <c r="C104" s="104" t="s">
        <v>138</v>
      </c>
      <c r="D104" s="105"/>
      <c r="E104" s="105"/>
      <c r="F104" s="106"/>
      <c r="G104" s="107" t="s">
        <v>99</v>
      </c>
      <c r="H104" s="105"/>
      <c r="I104" s="108" t="str">
        <f>CONCATENATE(Y104,AA104,"h")</f>
        <v>011Dh</v>
      </c>
      <c r="N104" s="87"/>
      <c r="Y104" s="157" t="str">
        <f>LEFT(DEC2HEX(H35-1,4),2)</f>
        <v>01</v>
      </c>
      <c r="Z104" s="151"/>
      <c r="AA104" s="152" t="str">
        <f>RIGHT(DEC2HEX(H35-1,4),2)</f>
        <v>1D</v>
      </c>
      <c r="AB104" s="153"/>
      <c r="AC104" s="81" t="s">
        <v>14</v>
      </c>
      <c r="AD104" s="81"/>
      <c r="AG104" s="87"/>
      <c r="AJ104" s="117"/>
      <c r="AK104" s="117"/>
    </row>
    <row r="105" spans="3:37" ht="15" thickBot="1">
      <c r="C105" s="101" t="s">
        <v>139</v>
      </c>
      <c r="D105" s="102"/>
      <c r="E105" s="102"/>
      <c r="F105" s="103"/>
      <c r="G105" s="107" t="s">
        <v>100</v>
      </c>
      <c r="H105" s="105"/>
      <c r="I105" s="108" t="str">
        <f>CONCATENATE(Y105,AA105,"h")</f>
        <v>010Fh</v>
      </c>
      <c r="Y105" s="157" t="str">
        <f>LEFT(DEC2HEX(C30-1,4),2)</f>
        <v>01</v>
      </c>
      <c r="Z105" s="151"/>
      <c r="AA105" s="152" t="str">
        <f>RIGHT(DEC2HEX(C30-1,4),2)</f>
        <v>0F</v>
      </c>
      <c r="AB105" s="153"/>
      <c r="AC105" s="81" t="s">
        <v>14</v>
      </c>
      <c r="AD105" s="81"/>
      <c r="AG105" s="87"/>
      <c r="AJ105" s="117">
        <v>3</v>
      </c>
      <c r="AK105" s="117">
        <v>2</v>
      </c>
    </row>
    <row r="106" spans="3:37" ht="15" thickBot="1">
      <c r="C106" s="104" t="s">
        <v>140</v>
      </c>
      <c r="D106" s="105"/>
      <c r="E106" s="105"/>
      <c r="F106" s="106" t="s">
        <v>104</v>
      </c>
      <c r="G106" s="107" t="s">
        <v>101</v>
      </c>
      <c r="H106" s="105"/>
      <c r="I106" s="108" t="str">
        <f>CONCATENATE(Y106,Z106,AA106,"h")</f>
        <v>000Eh</v>
      </c>
      <c r="Y106" s="132" t="s">
        <v>201</v>
      </c>
      <c r="Z106" s="131" t="str">
        <f>MID(DEC2HEX(H35-C30,4),2,1)</f>
        <v>0</v>
      </c>
      <c r="AA106" s="152" t="str">
        <f>RIGHT(DEC2HEX(H35-C30,4),2)</f>
        <v>0E</v>
      </c>
      <c r="AB106" s="153"/>
      <c r="AC106" s="81" t="s">
        <v>14</v>
      </c>
      <c r="AD106" s="81"/>
      <c r="AG106" s="87"/>
      <c r="AJ106" s="117">
        <v>4</v>
      </c>
      <c r="AK106" s="117">
        <v>3</v>
      </c>
    </row>
    <row r="107" spans="3:33" ht="15" thickBot="1">
      <c r="C107" s="104" t="s">
        <v>141</v>
      </c>
      <c r="D107" s="105"/>
      <c r="E107" s="105"/>
      <c r="F107" s="106"/>
      <c r="G107" s="107" t="s">
        <v>102</v>
      </c>
      <c r="H107" s="105"/>
      <c r="I107" s="108" t="str">
        <f>CONCATENATE(Y107,Z107,AA107,"h")</f>
        <v>0009h</v>
      </c>
      <c r="Y107" s="130">
        <f>H44-1</f>
        <v>0</v>
      </c>
      <c r="Z107" s="131" t="s">
        <v>201</v>
      </c>
      <c r="AA107" s="152" t="str">
        <f>RIGHT(DEC2HEX(H36-1,4),2)</f>
        <v>09</v>
      </c>
      <c r="AB107" s="153"/>
      <c r="AC107" s="81" t="s">
        <v>14</v>
      </c>
      <c r="AD107" s="81"/>
      <c r="AG107" s="87"/>
    </row>
    <row r="108" spans="3:37" ht="15" thickBot="1">
      <c r="C108" s="101" t="s">
        <v>252</v>
      </c>
      <c r="D108" s="102"/>
      <c r="E108" s="102"/>
      <c r="F108" s="103" t="s">
        <v>105</v>
      </c>
      <c r="G108" s="107" t="s">
        <v>103</v>
      </c>
      <c r="H108" s="105"/>
      <c r="I108" s="108" t="str">
        <f>CONCATENATE(Y108,Z108,AA108,"h")</f>
        <v>0002h</v>
      </c>
      <c r="J108" s="92" t="s">
        <v>202</v>
      </c>
      <c r="Y108" s="132" t="s">
        <v>201</v>
      </c>
      <c r="Z108" s="131" t="str">
        <f>MID(DEC2HEX(H33,4),2,1)</f>
        <v>0</v>
      </c>
      <c r="AA108" s="152" t="str">
        <f>RIGHT(DEC2HEX(H33,4),2)</f>
        <v>02</v>
      </c>
      <c r="AB108" s="153"/>
      <c r="AC108" s="81" t="s">
        <v>14</v>
      </c>
      <c r="AD108" s="81"/>
      <c r="AG108" s="87"/>
      <c r="AH108" s="37" t="str">
        <f>DEC2BIN(AI108,2)</f>
        <v>10</v>
      </c>
      <c r="AI108" s="37">
        <f>VLOOKUP(C56,AJ108:AK110,2)</f>
        <v>2</v>
      </c>
      <c r="AJ108" s="117">
        <v>2</v>
      </c>
      <c r="AK108" s="117">
        <v>1</v>
      </c>
    </row>
    <row r="109" spans="3:37" ht="15" thickBot="1">
      <c r="C109" s="94"/>
      <c r="D109" s="94"/>
      <c r="E109" s="94"/>
      <c r="F109" s="94"/>
      <c r="G109" s="109"/>
      <c r="H109" s="94"/>
      <c r="I109" s="94"/>
      <c r="AC109" s="87"/>
      <c r="AD109" s="87"/>
      <c r="AG109" s="87"/>
      <c r="AI109" s="37"/>
      <c r="AJ109" s="117">
        <v>3</v>
      </c>
      <c r="AK109" s="117">
        <v>2</v>
      </c>
    </row>
    <row r="110" spans="3:37" ht="15" thickBot="1">
      <c r="C110" s="104" t="s">
        <v>142</v>
      </c>
      <c r="D110" s="105"/>
      <c r="E110" s="105"/>
      <c r="F110" s="106"/>
      <c r="G110" s="107" t="s">
        <v>106</v>
      </c>
      <c r="H110" s="105"/>
      <c r="I110" s="108" t="str">
        <f>CONCATENATE(Y110,AA110,"h")</f>
        <v>0003h</v>
      </c>
      <c r="Y110" s="150" t="s">
        <v>184</v>
      </c>
      <c r="Z110" s="151"/>
      <c r="AA110" s="152" t="str">
        <f>RIGHT(DEC2HEX(AH125,4),2)</f>
        <v>03</v>
      </c>
      <c r="AB110" s="153"/>
      <c r="AC110" s="81" t="s">
        <v>14</v>
      </c>
      <c r="AD110" s="81"/>
      <c r="AG110" s="87"/>
      <c r="AI110" s="37"/>
      <c r="AJ110" s="117">
        <v>4</v>
      </c>
      <c r="AK110" s="117">
        <v>3</v>
      </c>
    </row>
    <row r="111" spans="3:33" ht="15" thickBot="1">
      <c r="C111" s="113" t="s">
        <v>143</v>
      </c>
      <c r="D111" s="105"/>
      <c r="E111" s="105"/>
      <c r="F111" s="106"/>
      <c r="G111" s="107" t="s">
        <v>107</v>
      </c>
      <c r="H111" s="105"/>
      <c r="I111" s="108" t="str">
        <f>CONCATENATE(Y111,AA111,"h")</f>
        <v>0780h</v>
      </c>
      <c r="Y111" s="157" t="str">
        <f>LEFT(DEC2HEX(C29*AH124,4),2)</f>
        <v>07</v>
      </c>
      <c r="Z111" s="151"/>
      <c r="AA111" s="152" t="str">
        <f>RIGHT(DEC2HEX(C29*AH124,4),2)</f>
        <v>80</v>
      </c>
      <c r="AB111" s="153"/>
      <c r="AC111" s="81" t="s">
        <v>14</v>
      </c>
      <c r="AD111" s="81"/>
      <c r="AG111" s="87"/>
    </row>
    <row r="112" spans="3:36" ht="15" thickBot="1">
      <c r="C112" s="113" t="s">
        <v>253</v>
      </c>
      <c r="D112" s="105"/>
      <c r="E112" s="105"/>
      <c r="F112" s="106"/>
      <c r="G112" s="107" t="s">
        <v>108</v>
      </c>
      <c r="H112" s="105"/>
      <c r="I112" s="108" t="str">
        <f>CONCATENATE(Y112,AA112,"h")</f>
        <v>0780h</v>
      </c>
      <c r="Y112" s="157" t="str">
        <f>LEFT(DEC2HEX(C29*AH124,4),2)</f>
        <v>07</v>
      </c>
      <c r="Z112" s="151"/>
      <c r="AA112" s="152" t="str">
        <f>RIGHT(DEC2HEX(C29*AH124,4),2)</f>
        <v>80</v>
      </c>
      <c r="AB112" s="153"/>
      <c r="AC112" s="81" t="s">
        <v>14</v>
      </c>
      <c r="AD112" s="81"/>
      <c r="AG112" s="87"/>
      <c r="AJ112" s="37" t="str">
        <f>AH103&amp;AH108</f>
        <v>1010</v>
      </c>
    </row>
    <row r="113" spans="3:33" ht="14.25">
      <c r="C113" s="94"/>
      <c r="D113" s="94"/>
      <c r="E113" s="94"/>
      <c r="F113" s="94"/>
      <c r="G113" s="109"/>
      <c r="H113" s="94"/>
      <c r="I113" s="94"/>
      <c r="AC113" s="87"/>
      <c r="AD113" s="87"/>
      <c r="AG113" s="87"/>
    </row>
    <row r="114" spans="3:37" ht="15">
      <c r="C114" s="94"/>
      <c r="D114" s="94"/>
      <c r="E114" s="94"/>
      <c r="F114" s="94"/>
      <c r="G114" s="114" t="s">
        <v>115</v>
      </c>
      <c r="H114" s="94"/>
      <c r="I114" s="94"/>
      <c r="Y114" s="93" t="s">
        <v>151</v>
      </c>
      <c r="AC114" s="86"/>
      <c r="AD114" s="86"/>
      <c r="AG114" s="87"/>
      <c r="AH114" s="37" t="str">
        <f>DEC2BIN(AI114)</f>
        <v>10</v>
      </c>
      <c r="AI114" s="37">
        <f>VLOOKUP(C57,AJ114:AK115,2)</f>
        <v>2</v>
      </c>
      <c r="AJ114" s="117">
        <v>2</v>
      </c>
      <c r="AK114" s="117">
        <v>2</v>
      </c>
    </row>
    <row r="115" spans="3:37" ht="15" thickBot="1">
      <c r="C115" s="94"/>
      <c r="D115" s="94"/>
      <c r="E115" s="94"/>
      <c r="F115" s="94"/>
      <c r="G115" s="94"/>
      <c r="H115" s="94"/>
      <c r="I115" s="94"/>
      <c r="AG115" s="87"/>
      <c r="AI115" s="37"/>
      <c r="AJ115" s="117">
        <v>3</v>
      </c>
      <c r="AK115" s="117">
        <v>3</v>
      </c>
    </row>
    <row r="116" spans="3:37" ht="15" thickBot="1">
      <c r="C116" s="113" t="s">
        <v>194</v>
      </c>
      <c r="D116" s="105"/>
      <c r="E116" s="105"/>
      <c r="F116" s="106"/>
      <c r="G116" s="107" t="s">
        <v>109</v>
      </c>
      <c r="H116" s="106"/>
      <c r="I116" s="108" t="str">
        <f>CONCATENATE(Y116,AA116,"h")</f>
        <v>0001h</v>
      </c>
      <c r="Y116" s="158" t="s">
        <v>184</v>
      </c>
      <c r="Z116" s="151"/>
      <c r="AA116" s="150" t="s">
        <v>186</v>
      </c>
      <c r="AB116" s="151"/>
      <c r="AC116" s="30" t="s">
        <v>14</v>
      </c>
      <c r="AI116" s="37"/>
      <c r="AJ116" s="37"/>
      <c r="AK116" s="37"/>
    </row>
    <row r="117" spans="35:37" ht="14.25">
      <c r="AI117" s="37"/>
      <c r="AJ117" s="37"/>
      <c r="AK117" s="37"/>
    </row>
    <row r="118" spans="34:37" ht="14.25">
      <c r="AH118" s="37" t="str">
        <f>DEC2BIN(AI118)</f>
        <v>11</v>
      </c>
      <c r="AI118" s="37">
        <f>VLOOKUP(C58,AJ118:AK119,2)</f>
        <v>3</v>
      </c>
      <c r="AJ118" s="117">
        <v>2</v>
      </c>
      <c r="AK118" s="117">
        <v>2</v>
      </c>
    </row>
    <row r="119" spans="13:37" ht="14.25">
      <c r="M119" s="87"/>
      <c r="AI119" s="37"/>
      <c r="AJ119" s="117">
        <v>3</v>
      </c>
      <c r="AK119" s="117">
        <v>3</v>
      </c>
    </row>
    <row r="120" ht="14.25">
      <c r="M120" s="87"/>
    </row>
    <row r="121" ht="14.25">
      <c r="AJ121" s="37" t="str">
        <f>AH114&amp;AH118</f>
        <v>1011</v>
      </c>
    </row>
    <row r="124" spans="34:37" ht="14.25">
      <c r="AH124" s="37">
        <f>VLOOKUP(C39,AI124:AK126,2,FALSE)</f>
        <v>4</v>
      </c>
      <c r="AI124" s="117">
        <v>1</v>
      </c>
      <c r="AJ124" s="117">
        <v>1</v>
      </c>
      <c r="AK124" s="117">
        <v>0</v>
      </c>
    </row>
    <row r="125" spans="34:37" ht="14.25">
      <c r="AH125" s="37">
        <f>VLOOKUP(C39,AI124:AK126,3,FALSE)</f>
        <v>3</v>
      </c>
      <c r="AI125" s="117">
        <v>2</v>
      </c>
      <c r="AJ125" s="117">
        <v>2</v>
      </c>
      <c r="AK125" s="117">
        <v>1</v>
      </c>
    </row>
    <row r="126" spans="35:37" ht="14.25">
      <c r="AI126" s="117">
        <v>3</v>
      </c>
      <c r="AJ126" s="117">
        <v>4</v>
      </c>
      <c r="AK126" s="117">
        <v>3</v>
      </c>
    </row>
  </sheetData>
  <sheetProtection password="DBC7" sheet="1" selectLockedCells="1"/>
  <mergeCells count="75">
    <mergeCell ref="E54:F54"/>
    <mergeCell ref="N57:O57"/>
    <mergeCell ref="G66:H68"/>
    <mergeCell ref="I66:I68"/>
    <mergeCell ref="Y66:AB66"/>
    <mergeCell ref="Y67:Z67"/>
    <mergeCell ref="AA67:AB67"/>
    <mergeCell ref="Y68:Z68"/>
    <mergeCell ref="AA68:AB68"/>
    <mergeCell ref="Y69:Z69"/>
    <mergeCell ref="AA69:AB69"/>
    <mergeCell ref="Y70:Z70"/>
    <mergeCell ref="AA70:AB70"/>
    <mergeCell ref="Y71:Z71"/>
    <mergeCell ref="AA71:AB71"/>
    <mergeCell ref="Y73:Z73"/>
    <mergeCell ref="AA73:AB73"/>
    <mergeCell ref="Y74:Z74"/>
    <mergeCell ref="AA74:AB74"/>
    <mergeCell ref="Y78:Z78"/>
    <mergeCell ref="AA78:AB78"/>
    <mergeCell ref="Y79:Z79"/>
    <mergeCell ref="AA79:AB79"/>
    <mergeCell ref="Y81:Z81"/>
    <mergeCell ref="AA81:AB81"/>
    <mergeCell ref="Y82:Z82"/>
    <mergeCell ref="AA82:AB82"/>
    <mergeCell ref="Y83:Z83"/>
    <mergeCell ref="AA83:AB83"/>
    <mergeCell ref="Y85:Z85"/>
    <mergeCell ref="AA85:AB85"/>
    <mergeCell ref="Y86:Z86"/>
    <mergeCell ref="AA86:AB86"/>
    <mergeCell ref="Y87:Z87"/>
    <mergeCell ref="AA87:AB87"/>
    <mergeCell ref="Y88:Z88"/>
    <mergeCell ref="AA88:AB88"/>
    <mergeCell ref="Y89:Z89"/>
    <mergeCell ref="AA89:AB89"/>
    <mergeCell ref="Y90:Z90"/>
    <mergeCell ref="AA90:AB90"/>
    <mergeCell ref="Y92:Z92"/>
    <mergeCell ref="AA92:AB92"/>
    <mergeCell ref="Y93:Z93"/>
    <mergeCell ref="AA93:AB93"/>
    <mergeCell ref="Y95:Z95"/>
    <mergeCell ref="AA95:AB95"/>
    <mergeCell ref="AK95:AL95"/>
    <mergeCell ref="Y96:Z96"/>
    <mergeCell ref="AA96:AB96"/>
    <mergeCell ref="Y98:Z98"/>
    <mergeCell ref="Y99:Z99"/>
    <mergeCell ref="AA99:AB99"/>
    <mergeCell ref="Y100:Z100"/>
    <mergeCell ref="AA100:AB100"/>
    <mergeCell ref="Y101:Z101"/>
    <mergeCell ref="AA101:AB101"/>
    <mergeCell ref="AA111:AB111"/>
    <mergeCell ref="AA102:AB102"/>
    <mergeCell ref="Y103:Z103"/>
    <mergeCell ref="AA103:AB103"/>
    <mergeCell ref="Y104:Z104"/>
    <mergeCell ref="AA104:AB104"/>
    <mergeCell ref="Y105:Z105"/>
    <mergeCell ref="AA105:AB105"/>
    <mergeCell ref="Y112:Z112"/>
    <mergeCell ref="AA112:AB112"/>
    <mergeCell ref="Y116:Z116"/>
    <mergeCell ref="AA116:AB116"/>
    <mergeCell ref="AA106:AB106"/>
    <mergeCell ref="AA107:AB107"/>
    <mergeCell ref="AA108:AB108"/>
    <mergeCell ref="Y110:Z110"/>
    <mergeCell ref="AA110:AB110"/>
    <mergeCell ref="Y111:Z11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dhenders</cp:lastModifiedBy>
  <cp:lastPrinted>2010-05-28T02:35:48Z</cp:lastPrinted>
  <dcterms:created xsi:type="dcterms:W3CDTF">2007-11-06T04:52:54Z</dcterms:created>
  <dcterms:modified xsi:type="dcterms:W3CDTF">2017-02-01T01:05:16Z</dcterms:modified>
  <cp:category/>
  <cp:version/>
  <cp:contentType/>
  <cp:contentStatus/>
</cp:coreProperties>
</file>